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اعمل بزنس\اعمل بزنس 2\1- Excel advanced\workFiles\المحاضرة 1\"/>
    </mc:Choice>
  </mc:AlternateContent>
  <bookViews>
    <workbookView xWindow="0" yWindow="0" windowWidth="20490" windowHeight="7755" firstSheet="1" activeTab="7"/>
  </bookViews>
  <sheets>
    <sheet name="if-and-or-not" sheetId="1" r:id="rId1"/>
    <sheet name="if error" sheetId="2" r:id="rId2"/>
    <sheet name="if error2" sheetId="3" r:id="rId3"/>
    <sheet name="SumProduct" sheetId="4" r:id="rId4"/>
    <sheet name="index - match" sheetId="6" r:id="rId5"/>
    <sheet name="offset" sheetId="13" r:id="rId6"/>
    <sheet name="text functions" sheetId="7" r:id="rId7"/>
    <sheet name="Date Functions" sheetId="8" r:id="rId8"/>
    <sheet name="indirect" sheetId="10" r:id="rId9"/>
    <sheet name="Round" sheetId="11" r:id="rId10"/>
    <sheet name="tracing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3" l="1"/>
  <c r="E32" i="4" l="1"/>
  <c r="D32" i="4"/>
  <c r="C32" i="4"/>
  <c r="B32" i="4"/>
  <c r="D23" i="4"/>
  <c r="C48" i="8"/>
  <c r="C49" i="8"/>
  <c r="C50" i="8"/>
  <c r="A31" i="13" l="1"/>
  <c r="G19" i="13"/>
  <c r="B19" i="13"/>
  <c r="L5" i="6"/>
  <c r="I6" i="6"/>
  <c r="C4" i="8"/>
  <c r="D3" i="11"/>
  <c r="D4" i="11"/>
  <c r="D5" i="11"/>
  <c r="D6" i="11"/>
  <c r="D7" i="11"/>
  <c r="L23" i="12"/>
  <c r="J22" i="12"/>
  <c r="H21" i="12"/>
  <c r="F20" i="12"/>
  <c r="D5" i="12"/>
  <c r="D6" i="12"/>
  <c r="D7" i="12"/>
  <c r="D4" i="12"/>
  <c r="D2" i="11"/>
  <c r="C3" i="11"/>
  <c r="C4" i="11"/>
  <c r="C5" i="11"/>
  <c r="C6" i="11"/>
  <c r="C7" i="11"/>
  <c r="C2" i="11"/>
  <c r="B3" i="11"/>
  <c r="B4" i="11"/>
  <c r="B5" i="11"/>
  <c r="B6" i="11"/>
  <c r="B7" i="11"/>
  <c r="B2" i="11"/>
  <c r="F10" i="10" l="1"/>
  <c r="F9" i="10"/>
  <c r="F8" i="10"/>
  <c r="F7" i="10"/>
  <c r="F6" i="10"/>
  <c r="F5" i="10"/>
  <c r="F4" i="10"/>
  <c r="F3" i="10"/>
  <c r="E33" i="8"/>
  <c r="D33" i="8"/>
  <c r="D34" i="8" s="1"/>
  <c r="E22" i="8"/>
  <c r="E21" i="8"/>
  <c r="D17" i="8"/>
  <c r="D16" i="8"/>
  <c r="C13" i="8"/>
  <c r="C12" i="8"/>
  <c r="C9" i="8"/>
  <c r="C8" i="8"/>
  <c r="C7" i="8"/>
  <c r="C6" i="8"/>
  <c r="C3" i="8"/>
  <c r="C2" i="8"/>
  <c r="I11" i="10"/>
  <c r="D40" i="8" l="1"/>
  <c r="D39" i="8"/>
  <c r="D38" i="8"/>
  <c r="D36" i="8"/>
  <c r="D35" i="8"/>
  <c r="D18" i="7"/>
  <c r="D17" i="7"/>
  <c r="D16" i="7"/>
  <c r="E13" i="7"/>
  <c r="D12" i="7"/>
  <c r="D11" i="7"/>
  <c r="D10" i="7"/>
  <c r="D7" i="7"/>
  <c r="D6" i="7"/>
  <c r="D5" i="7"/>
  <c r="D4" i="7"/>
  <c r="D3" i="7"/>
  <c r="B20" i="6"/>
  <c r="C18" i="6"/>
  <c r="C19" i="6"/>
  <c r="F32" i="6"/>
  <c r="F31" i="6"/>
  <c r="F30" i="6"/>
  <c r="F29" i="6"/>
  <c r="F28" i="6"/>
  <c r="F27" i="6"/>
  <c r="F26" i="6"/>
  <c r="F25" i="6"/>
  <c r="I7" i="6"/>
  <c r="I8" i="6"/>
  <c r="F12" i="6"/>
  <c r="F11" i="6"/>
  <c r="F10" i="6"/>
  <c r="F9" i="6"/>
  <c r="F8" i="6"/>
  <c r="F7" i="6"/>
  <c r="F6" i="6"/>
  <c r="F5" i="6"/>
  <c r="J8" i="4"/>
  <c r="G9" i="4"/>
  <c r="G8" i="4"/>
  <c r="G7" i="4"/>
  <c r="G6" i="4"/>
  <c r="H4" i="4"/>
  <c r="D7" i="4"/>
  <c r="D3" i="4"/>
  <c r="D4" i="4"/>
  <c r="D5" i="4"/>
  <c r="D6" i="4"/>
  <c r="D2" i="4"/>
  <c r="C3" i="2"/>
  <c r="C4" i="2"/>
  <c r="C5" i="2"/>
  <c r="C6" i="2"/>
  <c r="C7" i="2"/>
  <c r="C8" i="2"/>
  <c r="C9" i="2"/>
  <c r="C10" i="2"/>
  <c r="C2" i="2"/>
  <c r="C5" i="3"/>
  <c r="C6" i="3"/>
  <c r="C7" i="3"/>
  <c r="B5" i="3"/>
  <c r="B6" i="3"/>
  <c r="B7" i="3"/>
  <c r="B4" i="3"/>
  <c r="C4" i="3"/>
  <c r="C3" i="3"/>
  <c r="C2" i="3"/>
  <c r="B3" i="3"/>
  <c r="B2" i="3"/>
  <c r="M3" i="1"/>
  <c r="M4" i="1"/>
  <c r="M5" i="1"/>
  <c r="M6" i="1"/>
  <c r="M7" i="1"/>
  <c r="M8" i="1"/>
  <c r="M9" i="1"/>
  <c r="M2" i="1"/>
  <c r="L2" i="1"/>
  <c r="L3" i="1"/>
  <c r="L4" i="1"/>
  <c r="L5" i="1"/>
  <c r="L6" i="1"/>
  <c r="L7" i="1"/>
  <c r="L8" i="1"/>
  <c r="L9" i="1"/>
  <c r="K3" i="1"/>
  <c r="K4" i="1"/>
  <c r="K5" i="1"/>
  <c r="K6" i="1"/>
  <c r="K7" i="1"/>
  <c r="K8" i="1"/>
  <c r="K9" i="1"/>
  <c r="K2" i="1"/>
  <c r="J2" i="1"/>
  <c r="J3" i="1"/>
  <c r="J4" i="1"/>
  <c r="J5" i="1"/>
  <c r="J6" i="1"/>
  <c r="J7" i="1"/>
  <c r="J8" i="1"/>
  <c r="J9" i="1"/>
  <c r="I3" i="1"/>
  <c r="I4" i="1"/>
  <c r="I5" i="1"/>
  <c r="I6" i="1"/>
  <c r="I7" i="1"/>
  <c r="I8" i="1"/>
  <c r="I9" i="1"/>
  <c r="I2" i="1"/>
  <c r="H2" i="1"/>
  <c r="H3" i="1"/>
  <c r="H4" i="1"/>
  <c r="H5" i="1"/>
  <c r="H6" i="1"/>
  <c r="H7" i="1"/>
  <c r="H8" i="1"/>
  <c r="H9" i="1"/>
  <c r="G4" i="1"/>
  <c r="G5" i="1"/>
  <c r="G6" i="1"/>
  <c r="G7" i="1"/>
  <c r="G8" i="1"/>
  <c r="G9" i="1"/>
  <c r="G2" i="1"/>
  <c r="F4" i="1"/>
  <c r="F5" i="1"/>
  <c r="F6" i="1"/>
  <c r="F7" i="1"/>
  <c r="F8" i="1"/>
  <c r="F9" i="1"/>
  <c r="F3" i="1"/>
  <c r="G3" i="1" s="1"/>
  <c r="F2" i="1"/>
  <c r="C9" i="3" l="1"/>
</calcChain>
</file>

<file path=xl/sharedStrings.xml><?xml version="1.0" encoding="utf-8"?>
<sst xmlns="http://schemas.openxmlformats.org/spreadsheetml/2006/main" count="298" uniqueCount="199">
  <si>
    <t>name</t>
  </si>
  <si>
    <t xml:space="preserve">samy </t>
  </si>
  <si>
    <t>hany</t>
  </si>
  <si>
    <t>hosam</t>
  </si>
  <si>
    <t>aymen</t>
  </si>
  <si>
    <t>ahmed</t>
  </si>
  <si>
    <t>mostaft</t>
  </si>
  <si>
    <t>ramadan</t>
  </si>
  <si>
    <t>sameh</t>
  </si>
  <si>
    <t>Tvs</t>
  </si>
  <si>
    <t>Phones</t>
  </si>
  <si>
    <t>Laptops</t>
  </si>
  <si>
    <t>Computers</t>
  </si>
  <si>
    <t>if</t>
  </si>
  <si>
    <t>and</t>
  </si>
  <si>
    <t>if / and</t>
  </si>
  <si>
    <t>or</t>
  </si>
  <si>
    <t>if/or</t>
  </si>
  <si>
    <t>if/not</t>
  </si>
  <si>
    <t>total sales</t>
  </si>
  <si>
    <t>achieved</t>
  </si>
  <si>
    <t>لابد من تحقيق جميع الشروط دون اى استثناء لاى شرط</t>
  </si>
  <si>
    <t xml:space="preserve">لابد من تحقيق شرط واحد على الاقل من جميع الشروط </t>
  </si>
  <si>
    <t>all done</t>
  </si>
  <si>
    <t>not all done</t>
  </si>
  <si>
    <t>not accomplished</t>
  </si>
  <si>
    <t>الاجابة بالنفى على السؤال
اى من من هؤلاء لم يحقق الشرط المكتوب فى المعادلة</t>
  </si>
  <si>
    <t>Success To achieve</t>
  </si>
  <si>
    <t>Fail To achieve</t>
  </si>
  <si>
    <t>One At least</t>
  </si>
  <si>
    <t>all fail</t>
  </si>
  <si>
    <t>Not achieved</t>
  </si>
  <si>
    <t>sales</t>
  </si>
  <si>
    <t>target</t>
  </si>
  <si>
    <t>percentage</t>
  </si>
  <si>
    <t>a500</t>
  </si>
  <si>
    <t>emp name</t>
  </si>
  <si>
    <t>branch</t>
  </si>
  <si>
    <t>salary</t>
  </si>
  <si>
    <t>samy</t>
  </si>
  <si>
    <t>ali</t>
  </si>
  <si>
    <t>osama</t>
  </si>
  <si>
    <t>cairo</t>
  </si>
  <si>
    <t>alex</t>
  </si>
  <si>
    <t>mansora</t>
  </si>
  <si>
    <t>assuit</t>
  </si>
  <si>
    <t>menya</t>
  </si>
  <si>
    <t>giza</t>
  </si>
  <si>
    <t>total salary</t>
  </si>
  <si>
    <t>iteam</t>
  </si>
  <si>
    <t>Quantity</t>
  </si>
  <si>
    <t>Price</t>
  </si>
  <si>
    <t>total</t>
  </si>
  <si>
    <t>TVs</t>
  </si>
  <si>
    <t>Laptop</t>
  </si>
  <si>
    <t>Computer</t>
  </si>
  <si>
    <t>Tablets</t>
  </si>
  <si>
    <t>sumproduct</t>
  </si>
  <si>
    <t xml:space="preserve">وظيفة المعادلة هى عملية ضرب القيمة وايجاد حاصل مجموع القيم بعد ذلك </t>
  </si>
  <si>
    <t xml:space="preserve">تطبيق الدالة مع وجود شرط معين </t>
  </si>
  <si>
    <t>تستخدم هذة المعادلة للبحث عن قيمة معينة والرجوع بموقعها</t>
  </si>
  <si>
    <t>Match</t>
  </si>
  <si>
    <t xml:space="preserve">تستخدم المعادلة عندما تعطيها الصف والعمود فتعود اليك بالقيمة </t>
  </si>
  <si>
    <t>index</t>
  </si>
  <si>
    <t>product</t>
  </si>
  <si>
    <t>العمود</t>
  </si>
  <si>
    <t>الصف</t>
  </si>
  <si>
    <t>index(rang of data, row number , column number)</t>
  </si>
  <si>
    <t>proper</t>
  </si>
  <si>
    <t>lower</t>
  </si>
  <si>
    <t>trim</t>
  </si>
  <si>
    <t>len</t>
  </si>
  <si>
    <t xml:space="preserve">left </t>
  </si>
  <si>
    <t>right</t>
  </si>
  <si>
    <t>mid</t>
  </si>
  <si>
    <t>concatenate</t>
  </si>
  <si>
    <t>find</t>
  </si>
  <si>
    <t>search</t>
  </si>
  <si>
    <t>replace</t>
  </si>
  <si>
    <t>اول حرف فى كل كلمة كبير</t>
  </si>
  <si>
    <t>جميع حروف الكلمة صغيرة</t>
  </si>
  <si>
    <t xml:space="preserve">جميع حروف الكلمة كبيرة </t>
  </si>
  <si>
    <t>عدد حروف الكلمة شاملة لاى مسافات</t>
  </si>
  <si>
    <t xml:space="preserve">مسح المسافات الزائدة </t>
  </si>
  <si>
    <t>UPPER</t>
  </si>
  <si>
    <t>ترجع بالحروف من اتجاة اليسار</t>
  </si>
  <si>
    <t>ترجع بالحروف من اتجاة اليمين</t>
  </si>
  <si>
    <t>ترجع بالحروف من المنتصف</t>
  </si>
  <si>
    <t>تجمع اكثر من كلمة معا فى خلية واحدة</t>
  </si>
  <si>
    <t>المعادلة</t>
  </si>
  <si>
    <t>الوظيفة</t>
  </si>
  <si>
    <t>مثال</t>
  </si>
  <si>
    <t>البحث عن حرف معين - case senstive</t>
  </si>
  <si>
    <t>البحث عن حرف معين - not case senstive</t>
  </si>
  <si>
    <t>استبدال حرف بحرف اخر للكلمة - not case senstive</t>
  </si>
  <si>
    <t>ahmed ali</t>
  </si>
  <si>
    <t xml:space="preserve">AHMED </t>
  </si>
  <si>
    <t xml:space="preserve">   Ahmed       Ali</t>
  </si>
  <si>
    <t>Ahmed</t>
  </si>
  <si>
    <t>+960-780-690</t>
  </si>
  <si>
    <t>Ali</t>
  </si>
  <si>
    <t>Mohamed</t>
  </si>
  <si>
    <t>Moon</t>
  </si>
  <si>
    <t>today</t>
  </si>
  <si>
    <t>text functions</t>
  </si>
  <si>
    <t>تاريخ اليوم</t>
  </si>
  <si>
    <t>now</t>
  </si>
  <si>
    <t>التاريخ والساعه</t>
  </si>
  <si>
    <t>day</t>
  </si>
  <si>
    <t>month</t>
  </si>
  <si>
    <t>year</t>
  </si>
  <si>
    <t>date</t>
  </si>
  <si>
    <t>تجميع التاريخ من الخلايا</t>
  </si>
  <si>
    <t>date +3days</t>
  </si>
  <si>
    <t>date -3days</t>
  </si>
  <si>
    <t>edate</t>
  </si>
  <si>
    <t>date+5 months</t>
  </si>
  <si>
    <t>date-3months</t>
  </si>
  <si>
    <t xml:space="preserve">حساب كام يوم عمل </t>
  </si>
  <si>
    <t>حساب كام يوم عمل دوليا</t>
  </si>
  <si>
    <t>network day</t>
  </si>
  <si>
    <t>networkday int</t>
  </si>
  <si>
    <t>سبت وحد</t>
  </si>
  <si>
    <t>اى ايام من اختيارك</t>
  </si>
  <si>
    <t>Date functions</t>
  </si>
  <si>
    <t>datedif</t>
  </si>
  <si>
    <t>لحساب عمر الاشخاص</t>
  </si>
  <si>
    <t xml:space="preserve">تاريخ الولادة </t>
  </si>
  <si>
    <t>العمر</t>
  </si>
  <si>
    <t>years</t>
  </si>
  <si>
    <t>months</t>
  </si>
  <si>
    <t>days</t>
  </si>
  <si>
    <t>العمر بالسنة او بالشهر او باليوم</t>
  </si>
  <si>
    <t>العمر بالسنة و الشهر واليوم</t>
  </si>
  <si>
    <t>او فترة الخدمة فى العمل</t>
  </si>
  <si>
    <t>القيمة</t>
  </si>
  <si>
    <t>الخلية</t>
  </si>
  <si>
    <t>a7</t>
  </si>
  <si>
    <t>number</t>
  </si>
  <si>
    <t>Round</t>
  </si>
  <si>
    <t>Round Down</t>
  </si>
  <si>
    <t>Round Up</t>
  </si>
  <si>
    <t>a</t>
  </si>
  <si>
    <t>b</t>
  </si>
  <si>
    <t>c</t>
  </si>
  <si>
    <t>d</t>
  </si>
  <si>
    <t>basic</t>
  </si>
  <si>
    <t>overtime</t>
  </si>
  <si>
    <t>exp</t>
  </si>
  <si>
    <t>كتابة التاريخ</t>
  </si>
  <si>
    <t>Product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</si>
  <si>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</si>
  <si>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</si>
  <si>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</si>
  <si>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</si>
  <si>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</si>
  <si>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</si>
  <si>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</si>
  <si>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</si>
  <si>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</si>
  <si>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</si>
  <si>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</si>
  <si>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</si>
  <si>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</si>
  <si>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</si>
  <si>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</si>
  <si>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</si>
  <si>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</si>
  <si>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</si>
  <si>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</si>
  <si>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</si>
  <si>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</si>
  <si>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Product10</t>
  </si>
  <si>
    <t>Product number</t>
  </si>
  <si>
    <t>Month</t>
  </si>
  <si>
    <t>offset</t>
  </si>
  <si>
    <t>sum</t>
  </si>
  <si>
    <t>offset(reference,rows,cols,[height],[width])</t>
  </si>
  <si>
    <t>list1</t>
  </si>
  <si>
    <t>List2</t>
  </si>
  <si>
    <t>Samy</t>
  </si>
  <si>
    <t>mohamed</t>
  </si>
  <si>
    <t>Mod</t>
  </si>
  <si>
    <t>حساب عدد الساعات</t>
  </si>
  <si>
    <t>start</t>
  </si>
  <si>
    <t>end</t>
  </si>
  <si>
    <t>sum choose</t>
  </si>
  <si>
    <t>Q1</t>
  </si>
  <si>
    <t>Q2</t>
  </si>
  <si>
    <t>Q3</t>
  </si>
  <si>
    <t>Q4</t>
  </si>
  <si>
    <t>Quarter</t>
  </si>
  <si>
    <t>Total</t>
  </si>
  <si>
    <t>P1</t>
  </si>
  <si>
    <t>P2</t>
  </si>
  <si>
    <t>P3</t>
  </si>
  <si>
    <t>P4</t>
  </si>
  <si>
    <t>P5</t>
  </si>
  <si>
    <t>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</si>
</sst>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d"/>
    <numFmt numFmtId="165" formatCode="h:mm;@"/>
    <numFmt numFmtId="166" formatCode="[$-409]h:mm\ AM/PM;@"/>
    <numFmt numFmtId="167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/>
    <xf numFmtId="0" fontId="2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5" xfId="0" applyFont="1" applyBorder="1" applyAlignment="1"/>
    <xf numFmtId="0" fontId="2" fillId="2" borderId="5" xfId="0" applyFont="1" applyFill="1" applyBorder="1"/>
    <xf numFmtId="0" fontId="4" fillId="2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left"/>
    </xf>
    <xf numFmtId="14" fontId="0" fillId="0" borderId="0" xfId="0" applyNumberFormat="1"/>
    <xf numFmtId="22" fontId="0" fillId="0" borderId="0" xfId="0" applyNumberFormat="1"/>
    <xf numFmtId="0" fontId="2" fillId="8" borderId="0" xfId="0" applyFont="1" applyFill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0" fontId="4" fillId="8" borderId="0" xfId="0" applyFont="1" applyFill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0" fillId="0" borderId="5" xfId="0" applyFont="1" applyBorder="1"/>
    <xf numFmtId="0" fontId="0" fillId="8" borderId="5" xfId="0" applyFill="1" applyBorder="1"/>
    <xf numFmtId="0" fontId="4" fillId="8" borderId="5" xfId="0" applyFont="1" applyFill="1" applyBorder="1" applyAlignment="1">
      <alignment horizontal="center" vertical="center"/>
    </xf>
    <xf numFmtId="0" fontId="2" fillId="7" borderId="5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0" fillId="7" borderId="0" xfId="0" applyFill="1"/>
    <xf numFmtId="0" fontId="5" fillId="9" borderId="5" xfId="0" applyFont="1" applyFill="1" applyBorder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18" fontId="0" fillId="0" borderId="0" xfId="0" applyNumberFormat="1"/>
    <xf numFmtId="46" fontId="0" fillId="0" borderId="0" xfId="0" applyNumberFormat="1"/>
    <xf numFmtId="0" fontId="2" fillId="9" borderId="5" xfId="0" applyFont="1" applyFill="1" applyBorder="1"/>
    <xf numFmtId="0" fontId="2" fillId="9" borderId="5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C1" workbookViewId="0">
      <selection activeCell="F12" sqref="F12"/>
    </sheetView>
  </sheetViews>
  <sheetFormatPr defaultRowHeight="15" x14ac:dyDescent="0.25"/>
  <cols>
    <col min="1" max="1" width="14.140625" customWidth="1"/>
    <col min="2" max="2" width="14" customWidth="1"/>
    <col min="3" max="3" width="13.85546875" customWidth="1"/>
    <col min="4" max="4" width="12.85546875" customWidth="1"/>
    <col min="5" max="6" width="14.140625" customWidth="1"/>
    <col min="7" max="7" width="17.7109375" customWidth="1"/>
    <col min="8" max="8" width="12.85546875" customWidth="1"/>
    <col min="9" max="9" width="16.5703125" customWidth="1"/>
    <col min="10" max="10" width="9.28515625" customWidth="1"/>
    <col min="11" max="11" width="15.5703125" bestFit="1" customWidth="1"/>
    <col min="12" max="12" width="21.28515625" customWidth="1"/>
    <col min="13" max="13" width="23" bestFit="1" customWidth="1"/>
  </cols>
  <sheetData>
    <row r="1" spans="1:13" s="2" customFormat="1" ht="28.5" customHeight="1" thickTop="1" thickBot="1" x14ac:dyDescent="0.35">
      <c r="A1" s="8" t="s">
        <v>0</v>
      </c>
      <c r="B1" s="8" t="s">
        <v>9</v>
      </c>
      <c r="C1" s="8" t="s">
        <v>10</v>
      </c>
      <c r="D1" s="8" t="s">
        <v>11</v>
      </c>
      <c r="E1" s="8" t="s">
        <v>12</v>
      </c>
      <c r="F1" s="9" t="s">
        <v>19</v>
      </c>
      <c r="G1" s="6" t="s">
        <v>13</v>
      </c>
      <c r="H1" s="7" t="s">
        <v>14</v>
      </c>
      <c r="I1" s="7" t="s">
        <v>15</v>
      </c>
      <c r="J1" s="7" t="s">
        <v>16</v>
      </c>
      <c r="K1" s="7" t="s">
        <v>17</v>
      </c>
      <c r="L1" s="7" t="s">
        <v>25</v>
      </c>
      <c r="M1" s="7" t="s">
        <v>18</v>
      </c>
    </row>
    <row r="2" spans="1:13" s="2" customFormat="1" ht="28.5" customHeight="1" thickTop="1" thickBot="1" x14ac:dyDescent="0.35">
      <c r="A2" s="1" t="s">
        <v>1</v>
      </c>
      <c r="B2" s="3">
        <v>2733</v>
      </c>
      <c r="C2" s="3">
        <v>1010</v>
      </c>
      <c r="D2" s="3">
        <v>2073</v>
      </c>
      <c r="E2" s="3">
        <v>2045</v>
      </c>
      <c r="F2" s="3">
        <f>SUM(B2:E2)</f>
        <v>7861</v>
      </c>
      <c r="G2" s="4" t="str">
        <f>IF(F2&gt;7000,"achieved","Not achieved")</f>
        <v>achieved</v>
      </c>
      <c r="H2" s="5" t="b">
        <f>AND(B2&gt;1500,C2&gt;1500,D2&gt;1500,E2&gt;1500)</f>
        <v>0</v>
      </c>
      <c r="I2" s="5" t="str">
        <f>IF(AND(B2&gt;1500,C2&gt;1500,D2&gt;1500,E2&gt;1500),"All Done","Not All Done")</f>
        <v>Not All Done</v>
      </c>
      <c r="J2" s="5" t="b">
        <f>OR(B2&gt;1500,C2&gt;1500,D2&gt;1500,E2&gt;1500)</f>
        <v>1</v>
      </c>
      <c r="K2" s="5" t="str">
        <f>IF(OR(B2&gt;1500,C2&gt;1500,D2&gt;1500,E2&gt;1500),"One At least"," all Fail")</f>
        <v>One At least</v>
      </c>
      <c r="L2" s="5" t="b">
        <f>NOT(F2&gt;7000)</f>
        <v>0</v>
      </c>
      <c r="M2" s="5" t="str">
        <f>IF(NOT(F2&gt;7000),"Fail To achieve","Success To achieve")</f>
        <v>Success To achieve</v>
      </c>
    </row>
    <row r="3" spans="1:13" s="2" customFormat="1" ht="28.5" customHeight="1" thickTop="1" thickBot="1" x14ac:dyDescent="0.35">
      <c r="A3" s="1" t="s">
        <v>2</v>
      </c>
      <c r="B3" s="3">
        <v>1320</v>
      </c>
      <c r="C3" s="3">
        <v>1400</v>
      </c>
      <c r="D3" s="3">
        <v>1200</v>
      </c>
      <c r="E3" s="3">
        <v>1460</v>
      </c>
      <c r="F3" s="3">
        <f>SUM(B3:E3)</f>
        <v>5380</v>
      </c>
      <c r="G3" s="4" t="str">
        <f t="shared" ref="G3:G9" si="0">IF(F3&gt;7000,"achieved","Not achieved")</f>
        <v>Not achieved</v>
      </c>
      <c r="H3" s="5" t="b">
        <f t="shared" ref="H3:H9" si="1">AND(B3&gt;1500,C3&gt;1500,D3&gt;1500,E3&gt;1500)</f>
        <v>0</v>
      </c>
      <c r="I3" s="5" t="str">
        <f t="shared" ref="I3:I9" si="2">IF(AND(B3&gt;1500,C3&gt;1500,D3&gt;1500,E3&gt;1500),"All Done","Not All Done")</f>
        <v>Not All Done</v>
      </c>
      <c r="J3" s="5" t="b">
        <f t="shared" ref="J3:J9" si="3">OR(B3&gt;1500,C3&gt;1500,D3&gt;1500,E3&gt;1500)</f>
        <v>0</v>
      </c>
      <c r="K3" s="5" t="str">
        <f t="shared" ref="K3:K9" si="4">IF(OR(B3&gt;1500,C3&gt;1500,D3&gt;1500,E3&gt;1500),"One At least"," all Fail")</f>
        <v xml:space="preserve"> all Fail</v>
      </c>
      <c r="L3" s="5" t="b">
        <f t="shared" ref="L3:L9" si="5">NOT(F3&gt;7000)</f>
        <v>1</v>
      </c>
      <c r="M3" s="5" t="str">
        <f t="shared" ref="M3:M9" si="6">IF(NOT(F3&gt;7000),"Fail To achieve","Success To achieve")</f>
        <v>Fail To achieve</v>
      </c>
    </row>
    <row r="4" spans="1:13" s="2" customFormat="1" ht="28.5" customHeight="1" thickTop="1" thickBot="1" x14ac:dyDescent="0.35">
      <c r="A4" s="1" t="s">
        <v>3</v>
      </c>
      <c r="B4" s="3">
        <v>2234</v>
      </c>
      <c r="C4" s="3">
        <v>1084</v>
      </c>
      <c r="D4" s="3">
        <v>2095</v>
      </c>
      <c r="E4" s="3">
        <v>1847</v>
      </c>
      <c r="F4" s="3">
        <f t="shared" ref="F4:F9" si="7">SUM(B4:E4)</f>
        <v>7260</v>
      </c>
      <c r="G4" s="4" t="str">
        <f t="shared" si="0"/>
        <v>achieved</v>
      </c>
      <c r="H4" s="5" t="b">
        <f t="shared" si="1"/>
        <v>0</v>
      </c>
      <c r="I4" s="5" t="str">
        <f t="shared" si="2"/>
        <v>Not All Done</v>
      </c>
      <c r="J4" s="5" t="b">
        <f t="shared" si="3"/>
        <v>1</v>
      </c>
      <c r="K4" s="5" t="str">
        <f t="shared" si="4"/>
        <v>One At least</v>
      </c>
      <c r="L4" s="5" t="b">
        <f t="shared" si="5"/>
        <v>0</v>
      </c>
      <c r="M4" s="5" t="str">
        <f t="shared" si="6"/>
        <v>Success To achieve</v>
      </c>
    </row>
    <row r="5" spans="1:13" s="2" customFormat="1" ht="28.5" customHeight="1" thickTop="1" thickBot="1" x14ac:dyDescent="0.35">
      <c r="A5" s="1" t="s">
        <v>4</v>
      </c>
      <c r="B5" s="3">
        <v>2842</v>
      </c>
      <c r="C5" s="3">
        <v>2512</v>
      </c>
      <c r="D5" s="3">
        <v>1588</v>
      </c>
      <c r="E5" s="3">
        <v>2644</v>
      </c>
      <c r="F5" s="3">
        <f t="shared" si="7"/>
        <v>9586</v>
      </c>
      <c r="G5" s="4" t="str">
        <f t="shared" si="0"/>
        <v>achieved</v>
      </c>
      <c r="H5" s="5" t="b">
        <f t="shared" si="1"/>
        <v>1</v>
      </c>
      <c r="I5" s="5" t="str">
        <f t="shared" si="2"/>
        <v>All Done</v>
      </c>
      <c r="J5" s="5" t="b">
        <f t="shared" si="3"/>
        <v>1</v>
      </c>
      <c r="K5" s="5" t="str">
        <f t="shared" si="4"/>
        <v>One At least</v>
      </c>
      <c r="L5" s="5" t="b">
        <f t="shared" si="5"/>
        <v>0</v>
      </c>
      <c r="M5" s="5" t="str">
        <f t="shared" si="6"/>
        <v>Success To achieve</v>
      </c>
    </row>
    <row r="6" spans="1:13" s="2" customFormat="1" ht="28.5" customHeight="1" thickTop="1" thickBot="1" x14ac:dyDescent="0.35">
      <c r="A6" s="1" t="s">
        <v>5</v>
      </c>
      <c r="B6" s="3">
        <v>1017</v>
      </c>
      <c r="C6" s="3">
        <v>1100</v>
      </c>
      <c r="D6" s="3">
        <v>2717</v>
      </c>
      <c r="E6" s="3">
        <v>1598</v>
      </c>
      <c r="F6" s="3">
        <f t="shared" si="7"/>
        <v>6432</v>
      </c>
      <c r="G6" s="4" t="str">
        <f t="shared" si="0"/>
        <v>Not achieved</v>
      </c>
      <c r="H6" s="5" t="b">
        <f t="shared" si="1"/>
        <v>0</v>
      </c>
      <c r="I6" s="5" t="str">
        <f t="shared" si="2"/>
        <v>Not All Done</v>
      </c>
      <c r="J6" s="5" t="b">
        <f t="shared" si="3"/>
        <v>1</v>
      </c>
      <c r="K6" s="5" t="str">
        <f t="shared" si="4"/>
        <v>One At least</v>
      </c>
      <c r="L6" s="5" t="b">
        <f t="shared" si="5"/>
        <v>1</v>
      </c>
      <c r="M6" s="5" t="str">
        <f t="shared" si="6"/>
        <v>Fail To achieve</v>
      </c>
    </row>
    <row r="7" spans="1:13" s="2" customFormat="1" ht="28.5" customHeight="1" thickTop="1" thickBot="1" x14ac:dyDescent="0.35">
      <c r="A7" s="1" t="s">
        <v>6</v>
      </c>
      <c r="B7" s="3">
        <v>1248</v>
      </c>
      <c r="C7" s="3">
        <v>1193</v>
      </c>
      <c r="D7" s="3">
        <v>1631</v>
      </c>
      <c r="E7" s="3">
        <v>848</v>
      </c>
      <c r="F7" s="3">
        <f t="shared" si="7"/>
        <v>4920</v>
      </c>
      <c r="G7" s="4" t="str">
        <f t="shared" si="0"/>
        <v>Not achieved</v>
      </c>
      <c r="H7" s="5" t="b">
        <f t="shared" si="1"/>
        <v>0</v>
      </c>
      <c r="I7" s="5" t="str">
        <f t="shared" si="2"/>
        <v>Not All Done</v>
      </c>
      <c r="J7" s="5" t="b">
        <f t="shared" si="3"/>
        <v>1</v>
      </c>
      <c r="K7" s="5" t="str">
        <f t="shared" si="4"/>
        <v>One At least</v>
      </c>
      <c r="L7" s="5" t="b">
        <f t="shared" si="5"/>
        <v>1</v>
      </c>
      <c r="M7" s="5" t="str">
        <f t="shared" si="6"/>
        <v>Fail To achieve</v>
      </c>
    </row>
    <row r="8" spans="1:13" s="2" customFormat="1" ht="28.5" customHeight="1" thickTop="1" thickBot="1" x14ac:dyDescent="0.35">
      <c r="A8" s="1" t="s">
        <v>7</v>
      </c>
      <c r="B8" s="3">
        <v>2199</v>
      </c>
      <c r="C8" s="3">
        <v>2900</v>
      </c>
      <c r="D8" s="3">
        <v>2927</v>
      </c>
      <c r="E8" s="3">
        <v>1680</v>
      </c>
      <c r="F8" s="3">
        <f t="shared" si="7"/>
        <v>9706</v>
      </c>
      <c r="G8" s="4" t="str">
        <f t="shared" si="0"/>
        <v>achieved</v>
      </c>
      <c r="H8" s="5" t="b">
        <f t="shared" si="1"/>
        <v>1</v>
      </c>
      <c r="I8" s="5" t="str">
        <f t="shared" si="2"/>
        <v>All Done</v>
      </c>
      <c r="J8" s="5" t="b">
        <f t="shared" si="3"/>
        <v>1</v>
      </c>
      <c r="K8" s="5" t="str">
        <f t="shared" si="4"/>
        <v>One At least</v>
      </c>
      <c r="L8" s="5" t="b">
        <f t="shared" si="5"/>
        <v>0</v>
      </c>
      <c r="M8" s="5" t="str">
        <f t="shared" si="6"/>
        <v>Success To achieve</v>
      </c>
    </row>
    <row r="9" spans="1:13" s="2" customFormat="1" ht="28.5" customHeight="1" thickTop="1" thickBot="1" x14ac:dyDescent="0.35">
      <c r="A9" s="1" t="s">
        <v>8</v>
      </c>
      <c r="B9" s="3">
        <v>1400</v>
      </c>
      <c r="C9" s="3">
        <v>1300</v>
      </c>
      <c r="D9" s="3">
        <v>876</v>
      </c>
      <c r="E9" s="3">
        <v>1200</v>
      </c>
      <c r="F9" s="3">
        <f t="shared" si="7"/>
        <v>4776</v>
      </c>
      <c r="G9" s="4" t="str">
        <f t="shared" si="0"/>
        <v>Not achieved</v>
      </c>
      <c r="H9" s="5" t="b">
        <f t="shared" si="1"/>
        <v>0</v>
      </c>
      <c r="I9" s="5" t="str">
        <f t="shared" si="2"/>
        <v>Not All Done</v>
      </c>
      <c r="J9" s="5" t="b">
        <f t="shared" si="3"/>
        <v>0</v>
      </c>
      <c r="K9" s="5" t="str">
        <f t="shared" si="4"/>
        <v xml:space="preserve"> all Fail</v>
      </c>
      <c r="L9" s="5" t="b">
        <f t="shared" si="5"/>
        <v>1</v>
      </c>
      <c r="M9" s="5" t="str">
        <f t="shared" si="6"/>
        <v>Fail To achieve</v>
      </c>
    </row>
    <row r="10" spans="1:13" ht="15.75" thickTop="1" x14ac:dyDescent="0.25">
      <c r="H10" s="57" t="s">
        <v>21</v>
      </c>
      <c r="J10" s="57" t="s">
        <v>22</v>
      </c>
      <c r="L10" s="59" t="s">
        <v>26</v>
      </c>
    </row>
    <row r="11" spans="1:13" x14ac:dyDescent="0.25">
      <c r="H11" s="58"/>
      <c r="I11" t="s">
        <v>23</v>
      </c>
      <c r="J11" s="58"/>
      <c r="L11" s="60"/>
      <c r="M11" t="s">
        <v>27</v>
      </c>
    </row>
    <row r="12" spans="1:13" x14ac:dyDescent="0.25">
      <c r="G12" t="s">
        <v>20</v>
      </c>
      <c r="H12" s="58"/>
      <c r="I12" t="s">
        <v>24</v>
      </c>
      <c r="J12" s="58"/>
      <c r="K12" t="s">
        <v>29</v>
      </c>
      <c r="L12" s="60"/>
      <c r="M12" t="s">
        <v>28</v>
      </c>
    </row>
    <row r="13" spans="1:13" x14ac:dyDescent="0.25">
      <c r="G13" t="s">
        <v>31</v>
      </c>
      <c r="H13" s="58"/>
      <c r="J13" s="58"/>
      <c r="K13" t="s">
        <v>30</v>
      </c>
      <c r="L13" s="60"/>
    </row>
    <row r="14" spans="1:13" x14ac:dyDescent="0.25">
      <c r="H14" s="58"/>
      <c r="J14" s="58"/>
      <c r="L14" s="60"/>
    </row>
  </sheetData>
  <mergeCells count="3">
    <mergeCell ref="H10:H14"/>
    <mergeCell ref="J10:J14"/>
    <mergeCell ref="L10:L14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9" sqref="F9"/>
    </sheetView>
  </sheetViews>
  <sheetFormatPr defaultRowHeight="15" x14ac:dyDescent="0.25"/>
  <cols>
    <col min="1" max="1" width="22.7109375" customWidth="1"/>
    <col min="2" max="2" width="19.5703125" customWidth="1"/>
    <col min="3" max="3" width="22.42578125" customWidth="1"/>
    <col min="4" max="4" width="28.7109375" customWidth="1"/>
  </cols>
  <sheetData>
    <row r="1" spans="1:4" ht="30.75" customHeight="1" x14ac:dyDescent="0.25">
      <c r="A1" s="41" t="s">
        <v>138</v>
      </c>
      <c r="B1" s="41" t="s">
        <v>139</v>
      </c>
      <c r="C1" s="41" t="s">
        <v>140</v>
      </c>
      <c r="D1" s="41" t="s">
        <v>141</v>
      </c>
    </row>
    <row r="2" spans="1:4" ht="27" customHeight="1" x14ac:dyDescent="0.35">
      <c r="A2" s="42">
        <v>15.365</v>
      </c>
      <c r="B2" s="42">
        <f>ROUND(A2,2)</f>
        <v>15.37</v>
      </c>
      <c r="C2" s="42">
        <f>ROUNDDOWN(A2,2)</f>
        <v>15.36</v>
      </c>
      <c r="D2" s="42">
        <f>ROUNDUP(A2,2)</f>
        <v>15.37</v>
      </c>
    </row>
    <row r="3" spans="1:4" ht="27" customHeight="1" x14ac:dyDescent="0.35">
      <c r="A3" s="42">
        <v>10.871</v>
      </c>
      <c r="B3" s="42">
        <f t="shared" ref="B3:B7" si="0">ROUND(A3,2)</f>
        <v>10.87</v>
      </c>
      <c r="C3" s="42">
        <f t="shared" ref="C3:C7" si="1">ROUNDDOWN(A3,2)</f>
        <v>10.87</v>
      </c>
      <c r="D3" s="42">
        <f t="shared" ref="D3:D7" si="2">ROUNDUP(A3,2)</f>
        <v>10.879999999999999</v>
      </c>
    </row>
    <row r="4" spans="1:4" ht="27" customHeight="1" x14ac:dyDescent="0.35">
      <c r="A4" s="42">
        <v>9.343</v>
      </c>
      <c r="B4" s="42">
        <f t="shared" si="0"/>
        <v>9.34</v>
      </c>
      <c r="C4" s="42">
        <f t="shared" si="1"/>
        <v>9.34</v>
      </c>
      <c r="D4" s="42">
        <f t="shared" si="2"/>
        <v>9.35</v>
      </c>
    </row>
    <row r="5" spans="1:4" ht="27" customHeight="1" x14ac:dyDescent="0.35">
      <c r="A5" s="42">
        <v>8.641</v>
      </c>
      <c r="B5" s="42">
        <f t="shared" si="0"/>
        <v>8.64</v>
      </c>
      <c r="C5" s="42">
        <f t="shared" si="1"/>
        <v>8.64</v>
      </c>
      <c r="D5" s="42">
        <f t="shared" si="2"/>
        <v>8.65</v>
      </c>
    </row>
    <row r="6" spans="1:4" ht="27" customHeight="1" x14ac:dyDescent="0.35">
      <c r="A6" s="42">
        <v>11.698</v>
      </c>
      <c r="B6" s="42">
        <f t="shared" si="0"/>
        <v>11.7</v>
      </c>
      <c r="C6" s="42">
        <f t="shared" si="1"/>
        <v>11.69</v>
      </c>
      <c r="D6" s="42">
        <f t="shared" si="2"/>
        <v>11.7</v>
      </c>
    </row>
    <row r="7" spans="1:4" ht="27" customHeight="1" x14ac:dyDescent="0.35">
      <c r="A7" s="42">
        <v>4.1929999999999996</v>
      </c>
      <c r="B7" s="42">
        <f t="shared" si="0"/>
        <v>4.1900000000000004</v>
      </c>
      <c r="C7" s="42">
        <f t="shared" si="1"/>
        <v>4.1900000000000004</v>
      </c>
      <c r="D7" s="42">
        <f t="shared" si="2"/>
        <v>4.2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3"/>
  <sheetViews>
    <sheetView topLeftCell="A4" workbookViewId="0">
      <selection activeCell="K15" sqref="K15"/>
    </sheetView>
  </sheetViews>
  <sheetFormatPr defaultRowHeight="15" x14ac:dyDescent="0.25"/>
  <sheetData>
    <row r="3" spans="3:15" x14ac:dyDescent="0.25">
      <c r="C3" s="43" t="s">
        <v>0</v>
      </c>
      <c r="D3" s="43" t="s">
        <v>38</v>
      </c>
      <c r="K3" s="43" t="s">
        <v>0</v>
      </c>
      <c r="L3" s="43" t="s">
        <v>147</v>
      </c>
    </row>
    <row r="4" spans="3:15" x14ac:dyDescent="0.25">
      <c r="C4" s="10" t="s">
        <v>142</v>
      </c>
      <c r="D4" s="10">
        <f>H10+L4+O11</f>
        <v>1311</v>
      </c>
      <c r="K4" s="10" t="s">
        <v>142</v>
      </c>
      <c r="L4" s="10">
        <v>66</v>
      </c>
    </row>
    <row r="5" spans="3:15" x14ac:dyDescent="0.25">
      <c r="C5" s="10" t="s">
        <v>143</v>
      </c>
      <c r="D5" s="10">
        <f>H11+L5+O12</f>
        <v>1640</v>
      </c>
      <c r="K5" s="10" t="s">
        <v>143</v>
      </c>
      <c r="L5" s="10">
        <v>80</v>
      </c>
    </row>
    <row r="6" spans="3:15" x14ac:dyDescent="0.25">
      <c r="C6" s="10" t="s">
        <v>144</v>
      </c>
      <c r="D6" s="10">
        <f>H12+L6+O13</f>
        <v>1870</v>
      </c>
      <c r="K6" s="10" t="s">
        <v>144</v>
      </c>
      <c r="L6" s="10">
        <v>40</v>
      </c>
    </row>
    <row r="7" spans="3:15" x14ac:dyDescent="0.25">
      <c r="C7" s="10" t="s">
        <v>145</v>
      </c>
      <c r="D7" s="10">
        <f>H13+L7+O14</f>
        <v>2570</v>
      </c>
      <c r="K7" s="10" t="s">
        <v>145</v>
      </c>
      <c r="L7" s="10">
        <v>30</v>
      </c>
    </row>
    <row r="9" spans="3:15" x14ac:dyDescent="0.25">
      <c r="G9" s="43" t="s">
        <v>0</v>
      </c>
      <c r="H9" s="43" t="s">
        <v>146</v>
      </c>
    </row>
    <row r="10" spans="3:15" x14ac:dyDescent="0.25">
      <c r="G10" s="10" t="s">
        <v>142</v>
      </c>
      <c r="H10" s="10">
        <v>1200</v>
      </c>
      <c r="N10" s="43" t="s">
        <v>0</v>
      </c>
      <c r="O10" s="43" t="s">
        <v>148</v>
      </c>
    </row>
    <row r="11" spans="3:15" x14ac:dyDescent="0.25">
      <c r="G11" s="10" t="s">
        <v>143</v>
      </c>
      <c r="H11" s="10">
        <v>1500</v>
      </c>
      <c r="N11" s="10" t="s">
        <v>142</v>
      </c>
      <c r="O11" s="10">
        <v>45</v>
      </c>
    </row>
    <row r="12" spans="3:15" x14ac:dyDescent="0.25">
      <c r="G12" s="10" t="s">
        <v>144</v>
      </c>
      <c r="H12" s="10">
        <v>1750</v>
      </c>
      <c r="N12" s="10" t="s">
        <v>143</v>
      </c>
      <c r="O12" s="10">
        <v>60</v>
      </c>
    </row>
    <row r="13" spans="3:15" x14ac:dyDescent="0.25">
      <c r="G13" s="10" t="s">
        <v>145</v>
      </c>
      <c r="H13" s="10">
        <v>2500</v>
      </c>
      <c r="N13" s="10" t="s">
        <v>144</v>
      </c>
      <c r="O13" s="10">
        <v>80</v>
      </c>
    </row>
    <row r="14" spans="3:15" x14ac:dyDescent="0.25">
      <c r="N14" s="10" t="s">
        <v>145</v>
      </c>
      <c r="O14" s="10">
        <v>40</v>
      </c>
    </row>
    <row r="19" spans="4:12" x14ac:dyDescent="0.25">
      <c r="D19">
        <v>100</v>
      </c>
      <c r="E19">
        <v>50</v>
      </c>
    </row>
    <row r="20" spans="4:12" x14ac:dyDescent="0.25">
      <c r="F20">
        <f>D19-E19</f>
        <v>50</v>
      </c>
      <c r="G20">
        <v>2</v>
      </c>
    </row>
    <row r="21" spans="4:12" x14ac:dyDescent="0.25">
      <c r="H21">
        <f>F20*G20</f>
        <v>100</v>
      </c>
      <c r="I21">
        <v>15</v>
      </c>
    </row>
    <row r="22" spans="4:12" x14ac:dyDescent="0.25">
      <c r="J22">
        <f>H21/I21</f>
        <v>6.666666666666667</v>
      </c>
      <c r="K22">
        <v>25</v>
      </c>
    </row>
    <row r="23" spans="4:12" x14ac:dyDescent="0.25">
      <c r="L23">
        <f>J22*K22</f>
        <v>166.66666666666669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0" workbookViewId="0">
      <selection activeCell="F6" sqref="F6"/>
    </sheetView>
  </sheetViews>
  <sheetFormatPr defaultRowHeight="15" x14ac:dyDescent="0.25"/>
  <cols>
    <col min="1" max="1" width="17.42578125" customWidth="1"/>
    <col min="2" max="2" width="21" customWidth="1"/>
    <col min="3" max="3" width="19.28515625" customWidth="1"/>
  </cols>
  <sheetData>
    <row r="1" spans="1:3" s="14" customFormat="1" ht="23.25" customHeight="1" x14ac:dyDescent="0.25">
      <c r="A1" s="49" t="s">
        <v>32</v>
      </c>
      <c r="B1" s="49" t="s">
        <v>33</v>
      </c>
      <c r="C1" s="49" t="s">
        <v>34</v>
      </c>
    </row>
    <row r="2" spans="1:3" s="14" customFormat="1" ht="23.25" customHeight="1" x14ac:dyDescent="0.25">
      <c r="A2" s="13">
        <v>500</v>
      </c>
      <c r="B2" s="13">
        <v>600</v>
      </c>
      <c r="C2" s="15">
        <f>IFERROR(A2/B2,"")</f>
        <v>0.83333333333333337</v>
      </c>
    </row>
    <row r="3" spans="1:3" s="14" customFormat="1" ht="23.25" customHeight="1" x14ac:dyDescent="0.25">
      <c r="A3" s="13">
        <v>500</v>
      </c>
      <c r="B3" s="13">
        <v>700</v>
      </c>
      <c r="C3" s="15">
        <f t="shared" ref="C3:C10" si="0">IFERROR(A3/B3,"")</f>
        <v>0.7142857142857143</v>
      </c>
    </row>
    <row r="4" spans="1:3" s="14" customFormat="1" ht="23.25" customHeight="1" x14ac:dyDescent="0.25">
      <c r="A4" s="13">
        <v>350</v>
      </c>
      <c r="B4" s="13">
        <v>400</v>
      </c>
      <c r="C4" s="15">
        <f t="shared" si="0"/>
        <v>0.875</v>
      </c>
    </row>
    <row r="5" spans="1:3" s="14" customFormat="1" ht="23.25" customHeight="1" x14ac:dyDescent="0.25">
      <c r="A5" s="13">
        <v>400</v>
      </c>
      <c r="B5" s="13">
        <v>400</v>
      </c>
      <c r="C5" s="15">
        <f t="shared" si="0"/>
        <v>1</v>
      </c>
    </row>
    <row r="6" spans="1:3" s="14" customFormat="1" ht="23.25" customHeight="1" x14ac:dyDescent="0.25">
      <c r="A6" s="13">
        <v>400</v>
      </c>
      <c r="B6" s="16">
        <v>0</v>
      </c>
      <c r="C6" s="15" t="str">
        <f t="shared" si="0"/>
        <v/>
      </c>
    </row>
    <row r="7" spans="1:3" s="14" customFormat="1" ht="23.25" customHeight="1" x14ac:dyDescent="0.25">
      <c r="A7" s="13">
        <v>750</v>
      </c>
      <c r="B7" s="13">
        <v>500</v>
      </c>
      <c r="C7" s="15">
        <f t="shared" si="0"/>
        <v>1.5</v>
      </c>
    </row>
    <row r="8" spans="1:3" s="14" customFormat="1" ht="23.25" customHeight="1" x14ac:dyDescent="0.25">
      <c r="A8" s="13">
        <v>600</v>
      </c>
      <c r="B8" s="13">
        <v>1000</v>
      </c>
      <c r="C8" s="15">
        <f t="shared" si="0"/>
        <v>0.6</v>
      </c>
    </row>
    <row r="9" spans="1:3" s="14" customFormat="1" ht="23.25" customHeight="1" x14ac:dyDescent="0.25">
      <c r="A9" s="13">
        <v>700</v>
      </c>
      <c r="B9" s="16" t="s">
        <v>35</v>
      </c>
      <c r="C9" s="15" t="str">
        <f t="shared" si="0"/>
        <v/>
      </c>
    </row>
    <row r="10" spans="1:3" s="14" customFormat="1" ht="23.25" customHeight="1" x14ac:dyDescent="0.25">
      <c r="A10" s="13">
        <v>500</v>
      </c>
      <c r="B10" s="13">
        <v>650</v>
      </c>
      <c r="C10" s="15">
        <f t="shared" si="0"/>
        <v>0.76923076923076927</v>
      </c>
    </row>
    <row r="15" spans="1:3" ht="24" customHeight="1" x14ac:dyDescent="0.25">
      <c r="A15" s="18" t="s">
        <v>36</v>
      </c>
      <c r="B15" s="18" t="s">
        <v>37</v>
      </c>
      <c r="C15" s="18" t="s">
        <v>38</v>
      </c>
    </row>
    <row r="16" spans="1:3" ht="24" customHeight="1" x14ac:dyDescent="0.25">
      <c r="A16" s="17" t="s">
        <v>39</v>
      </c>
      <c r="B16" s="17" t="s">
        <v>42</v>
      </c>
      <c r="C16" s="17">
        <v>2550</v>
      </c>
    </row>
    <row r="17" spans="1:3" ht="24" customHeight="1" x14ac:dyDescent="0.25">
      <c r="A17" s="17" t="s">
        <v>2</v>
      </c>
      <c r="B17" s="17" t="s">
        <v>43</v>
      </c>
      <c r="C17" s="17">
        <v>2450</v>
      </c>
    </row>
    <row r="18" spans="1:3" ht="24" customHeight="1" x14ac:dyDescent="0.25">
      <c r="A18" s="17" t="s">
        <v>3</v>
      </c>
      <c r="B18" s="17" t="s">
        <v>44</v>
      </c>
      <c r="C18" s="17">
        <v>650</v>
      </c>
    </row>
    <row r="19" spans="1:3" ht="24" customHeight="1" x14ac:dyDescent="0.25">
      <c r="A19" s="17" t="s">
        <v>5</v>
      </c>
      <c r="B19" s="17" t="s">
        <v>45</v>
      </c>
      <c r="C19" s="17">
        <v>4500</v>
      </c>
    </row>
    <row r="20" spans="1:3" ht="24" customHeight="1" x14ac:dyDescent="0.25">
      <c r="A20" s="17"/>
      <c r="B20" s="17"/>
      <c r="C20" s="17">
        <v>3540</v>
      </c>
    </row>
    <row r="21" spans="1:3" ht="24" customHeight="1" x14ac:dyDescent="0.25">
      <c r="A21" s="17" t="s">
        <v>8</v>
      </c>
      <c r="B21" s="17" t="s">
        <v>46</v>
      </c>
      <c r="C21" s="17">
        <v>3600</v>
      </c>
    </row>
    <row r="22" spans="1:3" ht="24" customHeight="1" x14ac:dyDescent="0.25">
      <c r="A22" s="17" t="s">
        <v>41</v>
      </c>
      <c r="B22" s="17" t="s">
        <v>47</v>
      </c>
      <c r="C22" s="17">
        <v>4500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8" sqref="F8"/>
    </sheetView>
  </sheetViews>
  <sheetFormatPr defaultRowHeight="15" x14ac:dyDescent="0.25"/>
  <cols>
    <col min="1" max="1" width="17.28515625" customWidth="1"/>
    <col min="2" max="2" width="12.85546875" customWidth="1"/>
    <col min="3" max="3" width="13.7109375" customWidth="1"/>
  </cols>
  <sheetData>
    <row r="1" spans="1:3" ht="22.5" customHeight="1" x14ac:dyDescent="0.25">
      <c r="A1" s="21" t="s">
        <v>36</v>
      </c>
      <c r="B1" s="21" t="s">
        <v>37</v>
      </c>
      <c r="C1" s="21" t="s">
        <v>38</v>
      </c>
    </row>
    <row r="2" spans="1:3" ht="22.5" customHeight="1" x14ac:dyDescent="0.25">
      <c r="A2" s="17" t="s">
        <v>3</v>
      </c>
      <c r="B2" s="10" t="str">
        <f>VLOOKUP(A2,'if error'!$A$15:$C$22,2,FALSE)</f>
        <v>mansora</v>
      </c>
      <c r="C2" s="10">
        <f>VLOOKUP(A2,'if error'!$A$15:$C$22,3,FALSE)</f>
        <v>650</v>
      </c>
    </row>
    <row r="3" spans="1:3" ht="22.5" customHeight="1" x14ac:dyDescent="0.25">
      <c r="A3" s="17" t="s">
        <v>5</v>
      </c>
      <c r="B3" s="10" t="str">
        <f>VLOOKUP(A3,'if error'!$A$15:$C$22,2,FALSE)</f>
        <v>assuit</v>
      </c>
      <c r="C3" s="10">
        <f>VLOOKUP(A3,'if error'!$A$15:$C$22,3,FALSE)</f>
        <v>4500</v>
      </c>
    </row>
    <row r="4" spans="1:3" ht="22.5" customHeight="1" x14ac:dyDescent="0.25">
      <c r="A4" s="17" t="s">
        <v>40</v>
      </c>
      <c r="B4" s="10" t="str">
        <f>IFERROR(VLOOKUP(A4,'if error'!$A$15:$C$22,2,FALSE),"Not Found")</f>
        <v>Not Found</v>
      </c>
      <c r="C4" s="10" t="str">
        <f>IFERROR(VLOOKUP(A4,'if error'!$A$15:$C$22,3,FALSE),"not found")</f>
        <v>not found</v>
      </c>
    </row>
    <row r="5" spans="1:3" ht="22.5" customHeight="1" x14ac:dyDescent="0.25">
      <c r="A5" s="19" t="s">
        <v>7</v>
      </c>
      <c r="B5" s="10" t="str">
        <f>IFERROR(VLOOKUP(A5,'if error'!$A$15:$C$22,2,FALSE),"Not Found")</f>
        <v>Not Found</v>
      </c>
      <c r="C5" s="10" t="str">
        <f>IFERROR(VLOOKUP(A5,'if error'!$A$15:$C$22,3,FALSE),"not found")</f>
        <v>not found</v>
      </c>
    </row>
    <row r="6" spans="1:3" ht="22.5" customHeight="1" x14ac:dyDescent="0.25">
      <c r="A6" s="19" t="s">
        <v>8</v>
      </c>
      <c r="B6" s="10" t="str">
        <f>IFERROR(VLOOKUP(A6,'if error'!$A$15:$C$22,2,FALSE),"Not Found")</f>
        <v>menya</v>
      </c>
      <c r="C6" s="10">
        <f>IFERROR(VLOOKUP(A6,'if error'!$A$15:$C$22,3,FALSE),"not found")</f>
        <v>3600</v>
      </c>
    </row>
    <row r="7" spans="1:3" ht="22.5" customHeight="1" x14ac:dyDescent="0.25">
      <c r="A7" s="19" t="s">
        <v>41</v>
      </c>
      <c r="B7" s="10" t="str">
        <f>IFERROR(VLOOKUP(A7,'if error'!$A$15:$C$22,2,FALSE),"Not Found")</f>
        <v>giza</v>
      </c>
      <c r="C7" s="10">
        <f>IFERROR(VLOOKUP(A7,'if error'!$A$15:$C$22,3,FALSE),"not found")</f>
        <v>4500</v>
      </c>
    </row>
    <row r="8" spans="1:3" ht="22.5" customHeight="1" x14ac:dyDescent="0.25">
      <c r="A8" s="10"/>
      <c r="B8" s="10"/>
      <c r="C8" s="10"/>
    </row>
    <row r="9" spans="1:3" ht="22.5" customHeight="1" x14ac:dyDescent="0.25">
      <c r="A9" s="61" t="s">
        <v>48</v>
      </c>
      <c r="B9" s="62"/>
      <c r="C9" s="10">
        <f>SUM(C2:C8)</f>
        <v>13250</v>
      </c>
    </row>
  </sheetData>
  <mergeCells count="1">
    <mergeCell ref="A9:B9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6" sqref="E2:E6"/>
    </sheetView>
  </sheetViews>
  <sheetFormatPr defaultRowHeight="15" x14ac:dyDescent="0.25"/>
  <cols>
    <col min="1" max="1" width="13" customWidth="1"/>
    <col min="2" max="2" width="15.140625" customWidth="1"/>
    <col min="3" max="3" width="9.85546875" customWidth="1"/>
    <col min="4" max="4" width="11.85546875" customWidth="1"/>
    <col min="7" max="7" width="17.42578125" customWidth="1"/>
    <col min="10" max="10" width="33.140625" customWidth="1"/>
  </cols>
  <sheetData>
    <row r="1" spans="1:10" ht="18.75" customHeight="1" x14ac:dyDescent="0.25">
      <c r="A1" s="16" t="s">
        <v>49</v>
      </c>
      <c r="B1" s="16" t="s">
        <v>50</v>
      </c>
      <c r="C1" s="16" t="s">
        <v>51</v>
      </c>
      <c r="D1" s="16" t="s">
        <v>52</v>
      </c>
    </row>
    <row r="2" spans="1:10" ht="18.75" customHeight="1" x14ac:dyDescent="0.25">
      <c r="A2" s="11" t="s">
        <v>10</v>
      </c>
      <c r="B2" s="10">
        <v>22</v>
      </c>
      <c r="C2" s="10">
        <v>500</v>
      </c>
      <c r="D2" s="10">
        <f>B2*C2</f>
        <v>11000</v>
      </c>
    </row>
    <row r="3" spans="1:10" ht="18.75" customHeight="1" x14ac:dyDescent="0.25">
      <c r="A3" s="11" t="s">
        <v>53</v>
      </c>
      <c r="B3" s="10">
        <v>15</v>
      </c>
      <c r="C3" s="10">
        <v>350</v>
      </c>
      <c r="D3" s="10">
        <f t="shared" ref="D3:D6" si="0">B3*C3</f>
        <v>5250</v>
      </c>
    </row>
    <row r="4" spans="1:10" ht="18.75" customHeight="1" x14ac:dyDescent="0.25">
      <c r="A4" s="11" t="s">
        <v>54</v>
      </c>
      <c r="B4" s="10">
        <v>41</v>
      </c>
      <c r="C4" s="10">
        <v>1450</v>
      </c>
      <c r="D4" s="10">
        <f t="shared" si="0"/>
        <v>59450</v>
      </c>
      <c r="G4" s="21" t="s">
        <v>57</v>
      </c>
      <c r="H4" s="20">
        <f>SUMPRODUCT(B2:B6,C2:C6)</f>
        <v>95512</v>
      </c>
    </row>
    <row r="5" spans="1:10" ht="18.75" customHeight="1" x14ac:dyDescent="0.25">
      <c r="A5" s="11" t="s">
        <v>55</v>
      </c>
      <c r="B5" s="10">
        <v>30</v>
      </c>
      <c r="C5" s="10">
        <v>546</v>
      </c>
      <c r="D5" s="10">
        <f t="shared" si="0"/>
        <v>16380</v>
      </c>
    </row>
    <row r="6" spans="1:10" ht="18.75" customHeight="1" x14ac:dyDescent="0.25">
      <c r="A6" s="11" t="s">
        <v>56</v>
      </c>
      <c r="B6" s="10">
        <v>22</v>
      </c>
      <c r="C6" s="10">
        <v>156</v>
      </c>
      <c r="D6" s="10">
        <f t="shared" si="0"/>
        <v>3432</v>
      </c>
      <c r="G6">
        <f>--(B2&gt;20)</f>
        <v>1</v>
      </c>
    </row>
    <row r="7" spans="1:10" ht="18.75" customHeight="1" x14ac:dyDescent="0.25">
      <c r="A7" s="22" t="s">
        <v>52</v>
      </c>
      <c r="B7" s="22"/>
      <c r="C7" s="22"/>
      <c r="D7" s="23">
        <f>SUM(D2:D6)</f>
        <v>95512</v>
      </c>
      <c r="G7">
        <f>--(B3&gt;20)</f>
        <v>0</v>
      </c>
    </row>
    <row r="8" spans="1:10" x14ac:dyDescent="0.25">
      <c r="G8">
        <f>--(B4&gt;20)</f>
        <v>1</v>
      </c>
      <c r="J8">
        <f>SUMPRODUCT(B2:B6,C2:C6,--(B2:B6&gt;20))</f>
        <v>90262</v>
      </c>
    </row>
    <row r="9" spans="1:10" x14ac:dyDescent="0.25">
      <c r="G9">
        <f>--(B5&gt;20)</f>
        <v>1</v>
      </c>
    </row>
    <row r="12" spans="1:10" x14ac:dyDescent="0.25">
      <c r="B12" s="63" t="s">
        <v>58</v>
      </c>
      <c r="C12" s="63"/>
      <c r="D12" s="63"/>
      <c r="G12" s="64" t="s">
        <v>59</v>
      </c>
      <c r="H12" s="64"/>
    </row>
    <row r="13" spans="1:10" x14ac:dyDescent="0.25">
      <c r="B13" s="63"/>
      <c r="C13" s="63"/>
      <c r="D13" s="63"/>
      <c r="G13" s="64"/>
      <c r="H13" s="64"/>
    </row>
    <row r="14" spans="1:10" x14ac:dyDescent="0.25">
      <c r="B14" s="63"/>
      <c r="C14" s="63"/>
      <c r="D14" s="63"/>
      <c r="G14" s="64"/>
      <c r="H14" s="64"/>
    </row>
    <row r="15" spans="1:10" x14ac:dyDescent="0.25">
      <c r="B15" s="63"/>
      <c r="C15" s="63"/>
      <c r="D15" s="63"/>
      <c r="G15" s="64"/>
      <c r="H15" s="64"/>
    </row>
    <row r="16" spans="1:10" x14ac:dyDescent="0.25">
      <c r="B16" s="63"/>
      <c r="C16" s="63"/>
      <c r="D16" s="63"/>
      <c r="G16" s="64"/>
      <c r="H16" s="64"/>
    </row>
    <row r="17" spans="1:8" x14ac:dyDescent="0.25">
      <c r="B17" s="63"/>
      <c r="C17" s="63"/>
      <c r="D17" s="63"/>
      <c r="G17" s="64"/>
      <c r="H17" s="64"/>
    </row>
    <row r="22" spans="1:8" x14ac:dyDescent="0.25">
      <c r="C22" s="54" t="s">
        <v>191</v>
      </c>
      <c r="D22" s="10">
        <v>4</v>
      </c>
    </row>
    <row r="23" spans="1:8" x14ac:dyDescent="0.25">
      <c r="A23" s="56" t="s">
        <v>186</v>
      </c>
      <c r="C23" s="54" t="s">
        <v>192</v>
      </c>
      <c r="D23" s="10">
        <f>SUM(CHOOSE(D22,B26:B31,C26:C31,D26:D31,E26:E31))</f>
        <v>1729</v>
      </c>
    </row>
    <row r="25" spans="1:8" x14ac:dyDescent="0.25">
      <c r="A25" s="55" t="s">
        <v>150</v>
      </c>
      <c r="B25" s="55" t="s">
        <v>187</v>
      </c>
      <c r="C25" s="55" t="s">
        <v>188</v>
      </c>
      <c r="D25" s="55" t="s">
        <v>189</v>
      </c>
      <c r="E25" s="55" t="s">
        <v>190</v>
      </c>
    </row>
    <row r="26" spans="1:8" x14ac:dyDescent="0.25">
      <c r="A26" s="10" t="s">
        <v>193</v>
      </c>
      <c r="B26" s="10">
        <v>400</v>
      </c>
      <c r="C26" s="10">
        <v>159</v>
      </c>
      <c r="D26" s="10">
        <v>393</v>
      </c>
      <c r="E26" s="10">
        <v>342</v>
      </c>
    </row>
    <row r="27" spans="1:8" x14ac:dyDescent="0.25">
      <c r="A27" s="10" t="s">
        <v>194</v>
      </c>
      <c r="B27" s="10">
        <v>136</v>
      </c>
      <c r="C27" s="10">
        <v>252</v>
      </c>
      <c r="D27" s="10">
        <v>149</v>
      </c>
      <c r="E27" s="10">
        <v>212</v>
      </c>
    </row>
    <row r="28" spans="1:8" x14ac:dyDescent="0.25">
      <c r="A28" s="10" t="s">
        <v>195</v>
      </c>
      <c r="B28" s="10">
        <v>160</v>
      </c>
      <c r="C28" s="10">
        <v>372</v>
      </c>
      <c r="D28" s="10">
        <v>347</v>
      </c>
      <c r="E28" s="10">
        <v>270</v>
      </c>
    </row>
    <row r="29" spans="1:8" x14ac:dyDescent="0.25">
      <c r="A29" s="10" t="s">
        <v>196</v>
      </c>
      <c r="B29" s="10">
        <v>359</v>
      </c>
      <c r="C29" s="10">
        <v>304</v>
      </c>
      <c r="D29" s="10">
        <v>131</v>
      </c>
      <c r="E29" s="10">
        <v>395</v>
      </c>
    </row>
    <row r="30" spans="1:8" x14ac:dyDescent="0.25">
      <c r="A30" s="10" t="s">
        <v>197</v>
      </c>
      <c r="B30" s="10">
        <v>258</v>
      </c>
      <c r="C30" s="10">
        <v>199</v>
      </c>
      <c r="D30" s="10">
        <v>275</v>
      </c>
      <c r="E30" s="10">
        <v>198</v>
      </c>
    </row>
    <row r="31" spans="1:8" x14ac:dyDescent="0.25">
      <c r="A31" s="10" t="s">
        <v>198</v>
      </c>
      <c r="B31" s="10">
        <v>359</v>
      </c>
      <c r="C31" s="10">
        <v>184</v>
      </c>
      <c r="D31" s="10">
        <v>389</v>
      </c>
      <c r="E31" s="10">
        <v>312</v>
      </c>
    </row>
    <row r="32" spans="1:8" x14ac:dyDescent="0.25">
      <c r="B32">
        <f>SUM(B26:B31)</f>
        <v>1672</v>
      </c>
      <c r="C32">
        <f>SUM(C26:C31)</f>
        <v>1470</v>
      </c>
      <c r="D32">
        <f>SUM(D26:D31)</f>
        <v>1684</v>
      </c>
      <c r="E32">
        <f>SUM(E26:E31)</f>
        <v>1729</v>
      </c>
    </row>
  </sheetData>
  <mergeCells count="2">
    <mergeCell ref="B12:D17"/>
    <mergeCell ref="G12:H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L5" sqref="L5"/>
    </sheetView>
  </sheetViews>
  <sheetFormatPr defaultRowHeight="15" x14ac:dyDescent="0.25"/>
  <cols>
    <col min="1" max="1" width="13.85546875" customWidth="1"/>
    <col min="2" max="2" width="15.7109375" customWidth="1"/>
    <col min="3" max="3" width="9.5703125" bestFit="1" customWidth="1"/>
    <col min="4" max="4" width="10.140625" bestFit="1" customWidth="1"/>
    <col min="5" max="5" width="13.85546875" bestFit="1" customWidth="1"/>
    <col min="6" max="6" width="13" bestFit="1" customWidth="1"/>
    <col min="8" max="8" width="12" customWidth="1"/>
  </cols>
  <sheetData>
    <row r="1" spans="1:16" x14ac:dyDescent="0.25">
      <c r="A1" s="65" t="s">
        <v>60</v>
      </c>
      <c r="B1" s="65"/>
      <c r="C1" s="65"/>
      <c r="D1" s="65"/>
      <c r="E1" s="65"/>
      <c r="F1" s="65"/>
      <c r="G1" s="65"/>
      <c r="H1" s="66" t="s">
        <v>61</v>
      </c>
      <c r="J1" s="64" t="s">
        <v>62</v>
      </c>
      <c r="K1" s="64"/>
      <c r="L1" s="64"/>
      <c r="M1" s="64"/>
      <c r="N1" s="64"/>
      <c r="O1" s="64"/>
      <c r="P1" s="66" t="s">
        <v>63</v>
      </c>
    </row>
    <row r="2" spans="1:16" x14ac:dyDescent="0.25">
      <c r="A2" s="65"/>
      <c r="B2" s="65"/>
      <c r="C2" s="65"/>
      <c r="D2" s="65"/>
      <c r="E2" s="65"/>
      <c r="F2" s="65"/>
      <c r="G2" s="65"/>
      <c r="H2" s="66"/>
      <c r="J2" s="64"/>
      <c r="K2" s="64"/>
      <c r="L2" s="64"/>
      <c r="M2" s="64"/>
      <c r="N2" s="64"/>
      <c r="O2" s="64"/>
      <c r="P2" s="66"/>
    </row>
    <row r="3" spans="1:16" ht="15.75" thickBot="1" x14ac:dyDescent="0.3"/>
    <row r="4" spans="1:16" ht="19.5" thickBot="1" x14ac:dyDescent="0.3">
      <c r="A4" s="8" t="s">
        <v>0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19</v>
      </c>
    </row>
    <row r="5" spans="1:16" ht="19.5" thickBot="1" x14ac:dyDescent="0.35">
      <c r="A5" s="1" t="s">
        <v>1</v>
      </c>
      <c r="B5" s="3">
        <v>2733</v>
      </c>
      <c r="C5" s="3">
        <v>1010</v>
      </c>
      <c r="D5" s="3">
        <v>2073</v>
      </c>
      <c r="E5" s="3">
        <v>2045</v>
      </c>
      <c r="F5" s="3">
        <f>SUM(B5:E5)</f>
        <v>7861</v>
      </c>
      <c r="L5" t="str">
        <f>INDEX($A$4:$F$12,4,1)</f>
        <v>hosam</v>
      </c>
    </row>
    <row r="6" spans="1:16" ht="19.5" thickBot="1" x14ac:dyDescent="0.35">
      <c r="A6" s="1" t="s">
        <v>2</v>
      </c>
      <c r="B6" s="3">
        <v>1320</v>
      </c>
      <c r="C6" s="3">
        <v>1400</v>
      </c>
      <c r="D6" s="3">
        <v>1200</v>
      </c>
      <c r="E6" s="3">
        <v>1460</v>
      </c>
      <c r="F6" s="3">
        <f>SUM(B6:E6)</f>
        <v>5380</v>
      </c>
      <c r="H6" t="s">
        <v>2</v>
      </c>
      <c r="I6">
        <f>MATCH(H6,$A$5:$A$12,0)</f>
        <v>2</v>
      </c>
    </row>
    <row r="7" spans="1:16" ht="19.5" thickBot="1" x14ac:dyDescent="0.35">
      <c r="A7" s="1" t="s">
        <v>3</v>
      </c>
      <c r="B7" s="3">
        <v>2234</v>
      </c>
      <c r="C7" s="3">
        <v>1084</v>
      </c>
      <c r="D7" s="3">
        <v>2095</v>
      </c>
      <c r="E7" s="3">
        <v>1847</v>
      </c>
      <c r="F7" s="3">
        <f t="shared" ref="F7:F12" si="0">SUM(B7:E7)</f>
        <v>7260</v>
      </c>
      <c r="H7" t="s">
        <v>5</v>
      </c>
      <c r="I7">
        <f t="shared" ref="I7:I8" si="1">MATCH(H7,$A$5:$A$12,0)</f>
        <v>5</v>
      </c>
    </row>
    <row r="8" spans="1:16" ht="19.5" thickBot="1" x14ac:dyDescent="0.35">
      <c r="A8" s="1" t="s">
        <v>4</v>
      </c>
      <c r="B8" s="3">
        <v>2842</v>
      </c>
      <c r="C8" s="3">
        <v>2512</v>
      </c>
      <c r="D8" s="3">
        <v>1588</v>
      </c>
      <c r="E8" s="3">
        <v>2644</v>
      </c>
      <c r="F8" s="3">
        <f t="shared" si="0"/>
        <v>9586</v>
      </c>
      <c r="H8" t="s">
        <v>7</v>
      </c>
      <c r="I8">
        <f t="shared" si="1"/>
        <v>7</v>
      </c>
    </row>
    <row r="9" spans="1:16" ht="19.5" thickBot="1" x14ac:dyDescent="0.35">
      <c r="A9" s="1" t="s">
        <v>5</v>
      </c>
      <c r="B9" s="3">
        <v>1017</v>
      </c>
      <c r="C9" s="3">
        <v>1100</v>
      </c>
      <c r="D9" s="3">
        <v>2717</v>
      </c>
      <c r="E9" s="3">
        <v>1598</v>
      </c>
      <c r="F9" s="3">
        <f t="shared" si="0"/>
        <v>6432</v>
      </c>
    </row>
    <row r="10" spans="1:16" ht="19.5" thickBot="1" x14ac:dyDescent="0.35">
      <c r="A10" s="1" t="s">
        <v>6</v>
      </c>
      <c r="B10" s="3">
        <v>1248</v>
      </c>
      <c r="C10" s="3">
        <v>1193</v>
      </c>
      <c r="D10" s="3">
        <v>1631</v>
      </c>
      <c r="E10" s="3">
        <v>848</v>
      </c>
      <c r="F10" s="3">
        <f t="shared" si="0"/>
        <v>4920</v>
      </c>
    </row>
    <row r="11" spans="1:16" ht="19.5" thickBot="1" x14ac:dyDescent="0.35">
      <c r="A11" s="1" t="s">
        <v>7</v>
      </c>
      <c r="B11" s="3">
        <v>2199</v>
      </c>
      <c r="C11" s="3">
        <v>2900</v>
      </c>
      <c r="D11" s="3">
        <v>2927</v>
      </c>
      <c r="E11" s="3">
        <v>1680</v>
      </c>
      <c r="F11" s="3">
        <f t="shared" si="0"/>
        <v>9706</v>
      </c>
    </row>
    <row r="12" spans="1:16" ht="19.5" thickBot="1" x14ac:dyDescent="0.35">
      <c r="A12" s="1" t="s">
        <v>8</v>
      </c>
      <c r="B12" s="3">
        <v>1400</v>
      </c>
      <c r="C12" s="3">
        <v>1300</v>
      </c>
      <c r="D12" s="3">
        <v>876</v>
      </c>
      <c r="E12" s="3">
        <v>1200</v>
      </c>
      <c r="F12" s="3">
        <f t="shared" si="0"/>
        <v>4776</v>
      </c>
    </row>
    <row r="18" spans="1:11" ht="15.75" x14ac:dyDescent="0.25">
      <c r="A18" s="24" t="s">
        <v>0</v>
      </c>
      <c r="B18" t="s">
        <v>4</v>
      </c>
      <c r="C18">
        <f>MATCH(B18,$A$25:$A$32,0)</f>
        <v>4</v>
      </c>
      <c r="E18" s="67" t="s">
        <v>66</v>
      </c>
      <c r="F18" s="67"/>
      <c r="I18" s="58" t="s">
        <v>67</v>
      </c>
      <c r="J18" s="58"/>
      <c r="K18" s="58"/>
    </row>
    <row r="19" spans="1:11" ht="15.75" x14ac:dyDescent="0.25">
      <c r="A19" s="24" t="s">
        <v>64</v>
      </c>
      <c r="B19" t="s">
        <v>12</v>
      </c>
      <c r="C19">
        <f>MATCH(B19,$B$24:$F$24,0)</f>
        <v>4</v>
      </c>
      <c r="E19" s="67" t="s">
        <v>65</v>
      </c>
      <c r="F19" s="67"/>
      <c r="I19" s="58"/>
      <c r="J19" s="58"/>
      <c r="K19" s="58"/>
    </row>
    <row r="20" spans="1:11" ht="15.75" x14ac:dyDescent="0.25">
      <c r="A20" s="24" t="s">
        <v>32</v>
      </c>
      <c r="B20" s="25">
        <f>INDEX($B$25:$F$32,MATCH(B18,$A$25:$A$32,0),MATCH(B19,$B$24:$F$24,0))</f>
        <v>2644</v>
      </c>
      <c r="I20" s="58"/>
      <c r="J20" s="58"/>
      <c r="K20" s="58"/>
    </row>
    <row r="21" spans="1:11" x14ac:dyDescent="0.25">
      <c r="I21" s="58"/>
      <c r="J21" s="58"/>
      <c r="K21" s="58"/>
    </row>
    <row r="22" spans="1:11" x14ac:dyDescent="0.25">
      <c r="I22" s="58"/>
      <c r="J22" s="58"/>
      <c r="K22" s="58"/>
    </row>
    <row r="23" spans="1:11" ht="15.75" thickBot="1" x14ac:dyDescent="0.3"/>
    <row r="24" spans="1:11" ht="19.5" thickBot="1" x14ac:dyDescent="0.3">
      <c r="A24" s="8" t="s">
        <v>0</v>
      </c>
      <c r="B24" s="8" t="s">
        <v>9</v>
      </c>
      <c r="C24" s="8" t="s">
        <v>10</v>
      </c>
      <c r="D24" s="8" t="s">
        <v>11</v>
      </c>
      <c r="E24" s="8" t="s">
        <v>12</v>
      </c>
      <c r="F24" s="8" t="s">
        <v>19</v>
      </c>
    </row>
    <row r="25" spans="1:11" ht="19.5" thickBot="1" x14ac:dyDescent="0.35">
      <c r="A25" s="1" t="s">
        <v>1</v>
      </c>
      <c r="B25" s="3">
        <v>2733</v>
      </c>
      <c r="C25" s="3">
        <v>1010</v>
      </c>
      <c r="D25" s="3">
        <v>2073</v>
      </c>
      <c r="E25" s="3">
        <v>2045</v>
      </c>
      <c r="F25" s="3">
        <f>SUM(B25:E25)</f>
        <v>7861</v>
      </c>
    </row>
    <row r="26" spans="1:11" ht="19.5" thickBot="1" x14ac:dyDescent="0.35">
      <c r="A26" s="1" t="s">
        <v>2</v>
      </c>
      <c r="B26" s="3">
        <v>1320</v>
      </c>
      <c r="C26" s="3">
        <v>1400</v>
      </c>
      <c r="D26" s="3">
        <v>1200</v>
      </c>
      <c r="E26" s="3">
        <v>1460</v>
      </c>
      <c r="F26" s="3">
        <f>SUM(B26:E26)</f>
        <v>5380</v>
      </c>
    </row>
    <row r="27" spans="1:11" ht="19.5" thickBot="1" x14ac:dyDescent="0.35">
      <c r="A27" s="1" t="s">
        <v>3</v>
      </c>
      <c r="B27" s="3">
        <v>2234</v>
      </c>
      <c r="C27" s="3">
        <v>1084</v>
      </c>
      <c r="D27" s="3">
        <v>2095</v>
      </c>
      <c r="E27" s="3">
        <v>1847</v>
      </c>
      <c r="F27" s="3">
        <f t="shared" ref="F27:F32" si="2">SUM(B27:E27)</f>
        <v>7260</v>
      </c>
    </row>
    <row r="28" spans="1:11" ht="19.5" thickBot="1" x14ac:dyDescent="0.35">
      <c r="A28" s="1" t="s">
        <v>4</v>
      </c>
      <c r="B28" s="3">
        <v>2842</v>
      </c>
      <c r="C28" s="3">
        <v>2512</v>
      </c>
      <c r="D28" s="3">
        <v>1588</v>
      </c>
      <c r="E28" s="3">
        <v>2644</v>
      </c>
      <c r="F28" s="3">
        <f t="shared" si="2"/>
        <v>9586</v>
      </c>
    </row>
    <row r="29" spans="1:11" ht="19.5" thickBot="1" x14ac:dyDescent="0.35">
      <c r="A29" s="1" t="s">
        <v>5</v>
      </c>
      <c r="B29" s="3">
        <v>1017</v>
      </c>
      <c r="C29" s="3">
        <v>1100</v>
      </c>
      <c r="D29" s="3">
        <v>2717</v>
      </c>
      <c r="E29" s="3">
        <v>1598</v>
      </c>
      <c r="F29" s="3">
        <f t="shared" si="2"/>
        <v>6432</v>
      </c>
    </row>
    <row r="30" spans="1:11" ht="19.5" thickBot="1" x14ac:dyDescent="0.35">
      <c r="A30" s="1" t="s">
        <v>6</v>
      </c>
      <c r="B30" s="3">
        <v>1248</v>
      </c>
      <c r="C30" s="3">
        <v>1193</v>
      </c>
      <c r="D30" s="3">
        <v>1631</v>
      </c>
      <c r="E30" s="3">
        <v>848</v>
      </c>
      <c r="F30" s="3">
        <f t="shared" si="2"/>
        <v>4920</v>
      </c>
    </row>
    <row r="31" spans="1:11" ht="19.5" thickBot="1" x14ac:dyDescent="0.35">
      <c r="A31" s="1" t="s">
        <v>7</v>
      </c>
      <c r="B31" s="3">
        <v>2199</v>
      </c>
      <c r="C31" s="3">
        <v>2900</v>
      </c>
      <c r="D31" s="3">
        <v>2927</v>
      </c>
      <c r="E31" s="3">
        <v>1680</v>
      </c>
      <c r="F31" s="3">
        <f t="shared" si="2"/>
        <v>9706</v>
      </c>
    </row>
    <row r="32" spans="1:11" ht="19.5" thickBot="1" x14ac:dyDescent="0.35">
      <c r="A32" s="1" t="s">
        <v>8</v>
      </c>
      <c r="B32" s="3">
        <v>1400</v>
      </c>
      <c r="C32" s="3">
        <v>1300</v>
      </c>
      <c r="D32" s="3">
        <v>876</v>
      </c>
      <c r="E32" s="3">
        <v>1200</v>
      </c>
      <c r="F32" s="3">
        <f t="shared" si="2"/>
        <v>4776</v>
      </c>
    </row>
  </sheetData>
  <mergeCells count="7">
    <mergeCell ref="A1:G2"/>
    <mergeCell ref="H1:H2"/>
    <mergeCell ref="J1:O2"/>
    <mergeCell ref="P1:P2"/>
    <mergeCell ref="E19:F19"/>
    <mergeCell ref="E18:F18"/>
    <mergeCell ref="I18:K22"/>
  </mergeCells>
  <conditionalFormatting sqref="B25:F32">
    <cfRule type="cellIs" dxfId="0" priority="1" operator="equal">
      <formula>$B$20</formula>
    </cfRule>
  </conditionalFormatting>
  <dataValidations count="2">
    <dataValidation type="list" allowBlank="1" showInputMessage="1" showErrorMessage="1" sqref="B18">
      <formula1>$A$25:$A$32</formula1>
    </dataValidation>
    <dataValidation type="list" allowBlank="1" showInputMessage="1" showErrorMessage="1" sqref="B19">
      <formula1>$B$24:$F$24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workbookViewId="0">
      <selection activeCell="F46" sqref="F46"/>
    </sheetView>
  </sheetViews>
  <sheetFormatPr defaultRowHeight="15" x14ac:dyDescent="0.25"/>
  <cols>
    <col min="1" max="1" width="16" customWidth="1"/>
    <col min="3" max="3" width="17" customWidth="1"/>
    <col min="6" max="6" width="15.42578125" bestFit="1" customWidth="1"/>
  </cols>
  <sheetData>
    <row r="1" spans="1:13" ht="48" customHeight="1" x14ac:dyDescent="0.25">
      <c r="A1" s="69" t="s">
        <v>177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6.25" customHeight="1" x14ac:dyDescent="0.25"/>
    <row r="3" spans="1:13" ht="17.25" customHeight="1" x14ac:dyDescent="0.25">
      <c r="A3" s="44" t="s">
        <v>150</v>
      </c>
      <c r="B3" s="44" t="s">
        <v>151</v>
      </c>
      <c r="C3" s="44" t="s">
        <v>152</v>
      </c>
      <c r="D3" s="44" t="s">
        <v>153</v>
      </c>
      <c r="E3" s="44" t="s">
        <v>154</v>
      </c>
      <c r="F3" s="44" t="s">
        <v>155</v>
      </c>
      <c r="G3" s="44" t="s">
        <v>156</v>
      </c>
      <c r="H3" s="44" t="s">
        <v>157</v>
      </c>
      <c r="I3" s="44" t="s">
        <v>158</v>
      </c>
      <c r="J3" s="44" t="s">
        <v>159</v>
      </c>
      <c r="K3" s="44" t="s">
        <v>160</v>
      </c>
      <c r="L3" s="44" t="s">
        <v>161</v>
      </c>
      <c r="M3" s="44" t="s">
        <v>162</v>
      </c>
    </row>
    <row r="4" spans="1:13" ht="17.25" customHeight="1" x14ac:dyDescent="0.25">
      <c r="A4" s="45" t="s">
        <v>163</v>
      </c>
      <c r="B4" s="11">
        <v>307</v>
      </c>
      <c r="C4" s="11">
        <v>453</v>
      </c>
      <c r="D4" s="11">
        <v>420</v>
      </c>
      <c r="E4" s="11">
        <v>203</v>
      </c>
      <c r="F4" s="11">
        <v>419</v>
      </c>
      <c r="G4" s="11">
        <v>350</v>
      </c>
      <c r="H4" s="11">
        <v>209</v>
      </c>
      <c r="I4" s="11">
        <v>260</v>
      </c>
      <c r="J4" s="11">
        <v>452</v>
      </c>
      <c r="K4" s="11">
        <v>339</v>
      </c>
      <c r="L4" s="11">
        <v>474</v>
      </c>
      <c r="M4" s="11">
        <v>346</v>
      </c>
    </row>
    <row r="5" spans="1:13" ht="17.25" customHeight="1" x14ac:dyDescent="0.25">
      <c r="A5" s="45" t="s">
        <v>164</v>
      </c>
      <c r="B5" s="11">
        <v>270</v>
      </c>
      <c r="C5" s="11">
        <v>472</v>
      </c>
      <c r="D5" s="11">
        <v>403</v>
      </c>
      <c r="E5" s="11">
        <v>237</v>
      </c>
      <c r="F5" s="11">
        <v>322</v>
      </c>
      <c r="G5" s="11">
        <v>322</v>
      </c>
      <c r="H5" s="11">
        <v>498</v>
      </c>
      <c r="I5" s="11">
        <v>388</v>
      </c>
      <c r="J5" s="11">
        <v>351</v>
      </c>
      <c r="K5" s="11">
        <v>209</v>
      </c>
      <c r="L5" s="11">
        <v>282</v>
      </c>
      <c r="M5" s="11">
        <v>365</v>
      </c>
    </row>
    <row r="6" spans="1:13" ht="17.25" customHeight="1" x14ac:dyDescent="0.25">
      <c r="A6" s="45" t="s">
        <v>165</v>
      </c>
      <c r="B6" s="11">
        <v>290</v>
      </c>
      <c r="C6" s="11">
        <v>385</v>
      </c>
      <c r="D6" s="11">
        <v>378</v>
      </c>
      <c r="E6" s="11">
        <v>452</v>
      </c>
      <c r="F6" s="11">
        <v>475</v>
      </c>
      <c r="G6" s="11">
        <v>378</v>
      </c>
      <c r="H6" s="11">
        <v>261</v>
      </c>
      <c r="I6" s="11">
        <v>335</v>
      </c>
      <c r="J6" s="11">
        <v>286</v>
      </c>
      <c r="K6" s="11">
        <v>297</v>
      </c>
      <c r="L6" s="11">
        <v>256</v>
      </c>
      <c r="M6" s="11">
        <v>470</v>
      </c>
    </row>
    <row r="7" spans="1:13" ht="17.25" customHeight="1" x14ac:dyDescent="0.25">
      <c r="A7" s="45" t="s">
        <v>166</v>
      </c>
      <c r="B7" s="11">
        <v>349</v>
      </c>
      <c r="C7" s="11">
        <v>303</v>
      </c>
      <c r="D7" s="11">
        <v>471</v>
      </c>
      <c r="E7" s="11">
        <v>495</v>
      </c>
      <c r="F7" s="11">
        <v>207</v>
      </c>
      <c r="G7" s="11">
        <v>299</v>
      </c>
      <c r="H7" s="11">
        <v>401</v>
      </c>
      <c r="I7" s="11">
        <v>372</v>
      </c>
      <c r="J7" s="11">
        <v>375</v>
      </c>
      <c r="K7" s="11">
        <v>272</v>
      </c>
      <c r="L7" s="11">
        <v>314</v>
      </c>
      <c r="M7" s="11">
        <v>482</v>
      </c>
    </row>
    <row r="8" spans="1:13" ht="17.25" customHeight="1" x14ac:dyDescent="0.25">
      <c r="A8" s="45" t="s">
        <v>167</v>
      </c>
      <c r="B8" s="11">
        <v>426</v>
      </c>
      <c r="C8" s="11">
        <v>292</v>
      </c>
      <c r="D8" s="11">
        <v>281</v>
      </c>
      <c r="E8" s="11">
        <v>321</v>
      </c>
      <c r="F8" s="11">
        <v>483</v>
      </c>
      <c r="G8" s="11">
        <v>272</v>
      </c>
      <c r="H8" s="11">
        <v>241</v>
      </c>
      <c r="I8" s="11">
        <v>232</v>
      </c>
      <c r="J8" s="11">
        <v>271</v>
      </c>
      <c r="K8" s="11">
        <v>347</v>
      </c>
      <c r="L8" s="11">
        <v>343</v>
      </c>
      <c r="M8" s="11">
        <v>290</v>
      </c>
    </row>
    <row r="9" spans="1:13" ht="17.25" customHeight="1" x14ac:dyDescent="0.25">
      <c r="A9" s="45" t="s">
        <v>168</v>
      </c>
      <c r="B9" s="11">
        <v>241</v>
      </c>
      <c r="C9" s="11">
        <v>309</v>
      </c>
      <c r="D9" s="11">
        <v>216</v>
      </c>
      <c r="E9" s="11">
        <v>252</v>
      </c>
      <c r="F9" s="11">
        <v>461</v>
      </c>
      <c r="G9" s="11">
        <v>411</v>
      </c>
      <c r="H9" s="11">
        <v>213</v>
      </c>
      <c r="I9" s="11">
        <v>390</v>
      </c>
      <c r="J9" s="11">
        <v>437</v>
      </c>
      <c r="K9" s="11">
        <v>366</v>
      </c>
      <c r="L9" s="11">
        <v>202</v>
      </c>
      <c r="M9" s="11">
        <v>219</v>
      </c>
    </row>
    <row r="10" spans="1:13" ht="17.25" customHeight="1" x14ac:dyDescent="0.25">
      <c r="A10" s="45" t="s">
        <v>169</v>
      </c>
      <c r="B10" s="11">
        <v>392</v>
      </c>
      <c r="C10" s="11">
        <v>457</v>
      </c>
      <c r="D10" s="11">
        <v>441</v>
      </c>
      <c r="E10" s="11">
        <v>306</v>
      </c>
      <c r="F10" s="11">
        <v>217</v>
      </c>
      <c r="G10" s="11">
        <v>290</v>
      </c>
      <c r="H10" s="11">
        <v>261</v>
      </c>
      <c r="I10" s="11">
        <v>260</v>
      </c>
      <c r="J10" s="11">
        <v>250</v>
      </c>
      <c r="K10" s="11">
        <v>441</v>
      </c>
      <c r="L10" s="11">
        <v>326</v>
      </c>
      <c r="M10" s="11">
        <v>247</v>
      </c>
    </row>
    <row r="11" spans="1:13" ht="17.25" customHeight="1" x14ac:dyDescent="0.25">
      <c r="A11" s="45" t="s">
        <v>170</v>
      </c>
      <c r="B11" s="11">
        <v>305</v>
      </c>
      <c r="C11" s="11">
        <v>409</v>
      </c>
      <c r="D11" s="11">
        <v>364</v>
      </c>
      <c r="E11" s="11">
        <v>265</v>
      </c>
      <c r="F11" s="11">
        <v>365</v>
      </c>
      <c r="G11" s="11">
        <v>420</v>
      </c>
      <c r="H11" s="11">
        <v>360</v>
      </c>
      <c r="I11" s="11">
        <v>271</v>
      </c>
      <c r="J11" s="11">
        <v>328</v>
      </c>
      <c r="K11" s="11">
        <v>328</v>
      </c>
      <c r="L11" s="11">
        <v>284</v>
      </c>
      <c r="M11" s="11">
        <v>313</v>
      </c>
    </row>
    <row r="12" spans="1:13" ht="17.25" customHeight="1" x14ac:dyDescent="0.25">
      <c r="A12" s="45" t="s">
        <v>171</v>
      </c>
      <c r="B12" s="11">
        <v>228</v>
      </c>
      <c r="C12" s="11">
        <v>344</v>
      </c>
      <c r="D12" s="11">
        <v>479</v>
      </c>
      <c r="E12" s="11">
        <v>468</v>
      </c>
      <c r="F12" s="11">
        <v>428</v>
      </c>
      <c r="G12" s="11">
        <v>247</v>
      </c>
      <c r="H12" s="11">
        <v>262</v>
      </c>
      <c r="I12" s="11">
        <v>226</v>
      </c>
      <c r="J12" s="11">
        <v>484</v>
      </c>
      <c r="K12" s="11">
        <v>271</v>
      </c>
      <c r="L12" s="11">
        <v>370</v>
      </c>
      <c r="M12" s="11">
        <v>253</v>
      </c>
    </row>
    <row r="13" spans="1:13" ht="17.25" customHeight="1" x14ac:dyDescent="0.25">
      <c r="A13" s="45" t="s">
        <v>172</v>
      </c>
      <c r="B13" s="11">
        <v>472</v>
      </c>
      <c r="C13" s="11">
        <v>293</v>
      </c>
      <c r="D13" s="11">
        <v>235</v>
      </c>
      <c r="E13" s="11">
        <v>476</v>
      </c>
      <c r="F13" s="11">
        <v>239</v>
      </c>
      <c r="G13" s="11">
        <v>417</v>
      </c>
      <c r="H13" s="11">
        <v>376</v>
      </c>
      <c r="I13" s="11">
        <v>239</v>
      </c>
      <c r="J13" s="11">
        <v>226</v>
      </c>
      <c r="K13" s="11">
        <v>337</v>
      </c>
      <c r="L13" s="11">
        <v>337</v>
      </c>
      <c r="M13" s="11">
        <v>404</v>
      </c>
    </row>
    <row r="15" spans="1:13" x14ac:dyDescent="0.25">
      <c r="A15" s="68" t="s">
        <v>175</v>
      </c>
      <c r="B15" s="68"/>
      <c r="F15" s="68" t="s">
        <v>63</v>
      </c>
      <c r="G15" s="68"/>
      <c r="I15" s="46"/>
      <c r="J15" s="46"/>
      <c r="K15" s="46"/>
      <c r="L15" s="46"/>
      <c r="M15" s="46"/>
    </row>
    <row r="16" spans="1:13" x14ac:dyDescent="0.25">
      <c r="A16" s="45" t="s">
        <v>173</v>
      </c>
      <c r="B16" s="10">
        <v>1</v>
      </c>
      <c r="F16" s="45" t="s">
        <v>173</v>
      </c>
      <c r="G16" s="10">
        <v>2</v>
      </c>
      <c r="I16" s="46"/>
      <c r="J16" s="47"/>
      <c r="K16" s="46"/>
      <c r="L16" s="46"/>
      <c r="M16" s="46"/>
    </row>
    <row r="17" spans="1:13" x14ac:dyDescent="0.25">
      <c r="A17" s="45" t="s">
        <v>174</v>
      </c>
      <c r="B17" s="10">
        <v>6</v>
      </c>
      <c r="F17" s="45" t="s">
        <v>174</v>
      </c>
      <c r="G17" s="10">
        <v>1</v>
      </c>
      <c r="I17" s="46"/>
      <c r="J17" s="47"/>
      <c r="K17" s="46"/>
      <c r="L17" s="46"/>
      <c r="M17" s="46"/>
    </row>
    <row r="18" spans="1:13" ht="8.25" customHeight="1" x14ac:dyDescent="0.25">
      <c r="I18" s="46"/>
      <c r="J18" s="46"/>
      <c r="K18" s="46"/>
      <c r="L18" s="46"/>
      <c r="M18" s="46"/>
    </row>
    <row r="19" spans="1:13" x14ac:dyDescent="0.25">
      <c r="A19" s="45" t="s">
        <v>32</v>
      </c>
      <c r="B19" s="10">
        <f ca="1">OFFSET($A$3,B16,B17,1,1)</f>
        <v>350</v>
      </c>
      <c r="F19" s="45" t="s">
        <v>32</v>
      </c>
      <c r="G19" s="10">
        <f>INDEX($B$4:$M$13,G16,G17)</f>
        <v>270</v>
      </c>
      <c r="I19" s="46"/>
      <c r="J19" s="47"/>
      <c r="K19" s="46"/>
      <c r="L19" s="46"/>
      <c r="M19" s="46"/>
    </row>
    <row r="20" spans="1:13" x14ac:dyDescent="0.25">
      <c r="I20" s="46"/>
      <c r="J20" s="46"/>
      <c r="K20" s="46"/>
      <c r="L20" s="46"/>
      <c r="M20" s="46"/>
    </row>
    <row r="21" spans="1:13" x14ac:dyDescent="0.25">
      <c r="I21" s="46"/>
      <c r="J21" s="46"/>
      <c r="K21" s="46"/>
      <c r="L21" s="46"/>
      <c r="M21" s="46"/>
    </row>
    <row r="24" spans="1:13" ht="15.75" x14ac:dyDescent="0.25">
      <c r="A24" s="40" t="s">
        <v>176</v>
      </c>
      <c r="C24" s="40" t="s">
        <v>175</v>
      </c>
    </row>
    <row r="25" spans="1:13" x14ac:dyDescent="0.25">
      <c r="A25" s="48">
        <v>10</v>
      </c>
      <c r="C25" s="48">
        <v>15</v>
      </c>
    </row>
    <row r="26" spans="1:13" x14ac:dyDescent="0.25">
      <c r="A26" s="48">
        <v>15</v>
      </c>
      <c r="C26" s="48">
        <v>41</v>
      </c>
    </row>
    <row r="27" spans="1:13" x14ac:dyDescent="0.25">
      <c r="A27" s="48"/>
      <c r="C27" s="48">
        <v>6</v>
      </c>
    </row>
    <row r="28" spans="1:13" x14ac:dyDescent="0.25">
      <c r="A28" s="48"/>
      <c r="C28" s="48">
        <v>5</v>
      </c>
    </row>
    <row r="29" spans="1:13" x14ac:dyDescent="0.25">
      <c r="A29" s="48"/>
      <c r="C29" s="48">
        <v>75</v>
      </c>
    </row>
    <row r="31" spans="1:13" x14ac:dyDescent="0.25">
      <c r="A31" s="48">
        <f>SUM(A25:A26)</f>
        <v>25</v>
      </c>
      <c r="C31" s="48">
        <f ca="1">SUM(OFFSET(C24,,,6,1))</f>
        <v>142</v>
      </c>
    </row>
    <row r="35" spans="1:3" ht="15.75" x14ac:dyDescent="0.25">
      <c r="A35" s="40" t="s">
        <v>178</v>
      </c>
      <c r="C35" s="40" t="s">
        <v>179</v>
      </c>
    </row>
    <row r="36" spans="1:3" x14ac:dyDescent="0.25">
      <c r="A36" s="48" t="s">
        <v>5</v>
      </c>
      <c r="C36" s="48" t="s">
        <v>98</v>
      </c>
    </row>
    <row r="37" spans="1:3" x14ac:dyDescent="0.25">
      <c r="A37" s="48" t="s">
        <v>39</v>
      </c>
      <c r="C37" s="48" t="s">
        <v>180</v>
      </c>
    </row>
    <row r="38" spans="1:3" x14ac:dyDescent="0.25">
      <c r="A38" s="48" t="s">
        <v>181</v>
      </c>
      <c r="C38" s="48"/>
    </row>
    <row r="39" spans="1:3" x14ac:dyDescent="0.25">
      <c r="A39" s="48"/>
      <c r="C39" s="48"/>
    </row>
    <row r="40" spans="1:3" x14ac:dyDescent="0.25">
      <c r="A40" s="48"/>
      <c r="C40" s="48"/>
    </row>
    <row r="41" spans="1:3" x14ac:dyDescent="0.25">
      <c r="A41" s="48"/>
      <c r="C41" s="48"/>
    </row>
    <row r="43" spans="1:3" x14ac:dyDescent="0.25">
      <c r="A43" s="48"/>
      <c r="C43" s="48"/>
    </row>
  </sheetData>
  <mergeCells count="3">
    <mergeCell ref="F15:G15"/>
    <mergeCell ref="A15:B15"/>
    <mergeCell ref="A1:M1"/>
  </mergeCells>
  <dataValidations count="2">
    <dataValidation type="list" allowBlank="1" showInputMessage="1" showErrorMessage="1" sqref="A43">
      <formula1>$A$36:$A$37</formula1>
    </dataValidation>
    <dataValidation type="list" allowBlank="1" showInputMessage="1" showErrorMessage="1" sqref="C43">
      <formula1>OFFSET($C$36,,,COUNTA($C$36:$C$41),1)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0" workbookViewId="0">
      <selection activeCell="A19" sqref="A19:XFD19"/>
    </sheetView>
  </sheetViews>
  <sheetFormatPr defaultRowHeight="15" x14ac:dyDescent="0.25"/>
  <cols>
    <col min="1" max="1" width="17.85546875" customWidth="1"/>
    <col min="2" max="2" width="47.42578125" customWidth="1"/>
    <col min="3" max="3" width="42.85546875" customWidth="1"/>
    <col min="4" max="4" width="37.28515625" customWidth="1"/>
    <col min="5" max="5" width="29.85546875" customWidth="1"/>
    <col min="6" max="6" width="13.85546875" customWidth="1"/>
  </cols>
  <sheetData>
    <row r="1" spans="1:5" ht="33.75" customHeight="1" x14ac:dyDescent="0.25">
      <c r="A1" s="72" t="s">
        <v>104</v>
      </c>
      <c r="B1" s="72"/>
      <c r="C1" s="72"/>
      <c r="D1" s="72"/>
      <c r="E1" s="72"/>
    </row>
    <row r="2" spans="1:5" ht="36" customHeight="1" x14ac:dyDescent="0.25">
      <c r="A2" s="29" t="s">
        <v>89</v>
      </c>
      <c r="B2" s="29" t="s">
        <v>90</v>
      </c>
      <c r="C2" s="70" t="s">
        <v>91</v>
      </c>
      <c r="D2" s="71"/>
      <c r="E2" s="71"/>
    </row>
    <row r="3" spans="1:5" s="26" customFormat="1" ht="24.75" customHeight="1" x14ac:dyDescent="0.25">
      <c r="A3" s="28" t="s">
        <v>68</v>
      </c>
      <c r="B3" s="30" t="s">
        <v>79</v>
      </c>
      <c r="C3" s="26" t="s">
        <v>95</v>
      </c>
      <c r="D3" s="26" t="str">
        <f>PROPER(C3)</f>
        <v>Ahmed Ali</v>
      </c>
    </row>
    <row r="4" spans="1:5" s="26" customFormat="1" ht="24.75" customHeight="1" x14ac:dyDescent="0.25">
      <c r="A4" s="27" t="s">
        <v>69</v>
      </c>
      <c r="B4" s="30" t="s">
        <v>80</v>
      </c>
      <c r="C4" s="26" t="s">
        <v>96</v>
      </c>
      <c r="D4" s="26" t="str">
        <f>LOWER(C4)</f>
        <v xml:space="preserve">ahmed </v>
      </c>
    </row>
    <row r="5" spans="1:5" s="26" customFormat="1" ht="24.75" customHeight="1" x14ac:dyDescent="0.25">
      <c r="A5" s="27" t="s">
        <v>84</v>
      </c>
      <c r="B5" s="30" t="s">
        <v>81</v>
      </c>
      <c r="C5" s="26" t="s">
        <v>5</v>
      </c>
      <c r="D5" s="26" t="str">
        <f>UPPER(C5)</f>
        <v>AHMED</v>
      </c>
    </row>
    <row r="6" spans="1:5" s="26" customFormat="1" ht="24.75" customHeight="1" x14ac:dyDescent="0.25">
      <c r="A6" s="27" t="s">
        <v>71</v>
      </c>
      <c r="B6" s="30" t="s">
        <v>82</v>
      </c>
      <c r="C6" s="26">
        <v>1277641642</v>
      </c>
      <c r="D6" s="26">
        <f>LEN(C6)</f>
        <v>10</v>
      </c>
    </row>
    <row r="7" spans="1:5" s="26" customFormat="1" ht="24.75" customHeight="1" x14ac:dyDescent="0.25">
      <c r="A7" s="27" t="s">
        <v>70</v>
      </c>
      <c r="B7" s="30" t="s">
        <v>83</v>
      </c>
      <c r="C7" s="26" t="s">
        <v>97</v>
      </c>
      <c r="D7" s="26" t="str">
        <f>TRIM(C7)</f>
        <v>Ahmed Ali</v>
      </c>
    </row>
    <row r="8" spans="1:5" x14ac:dyDescent="0.25">
      <c r="B8" s="12"/>
    </row>
    <row r="9" spans="1:5" x14ac:dyDescent="0.25">
      <c r="B9" s="12"/>
    </row>
    <row r="10" spans="1:5" ht="30.75" customHeight="1" x14ac:dyDescent="0.3">
      <c r="A10" s="27" t="s">
        <v>72</v>
      </c>
      <c r="B10" s="31" t="s">
        <v>85</v>
      </c>
      <c r="C10" s="32" t="s">
        <v>99</v>
      </c>
      <c r="D10" t="str">
        <f>LEFT(C10,4)</f>
        <v>+960</v>
      </c>
    </row>
    <row r="11" spans="1:5" ht="30.75" customHeight="1" x14ac:dyDescent="0.3">
      <c r="A11" s="27" t="s">
        <v>73</v>
      </c>
      <c r="B11" s="31" t="s">
        <v>86</v>
      </c>
      <c r="C11" s="32" t="s">
        <v>99</v>
      </c>
      <c r="D11" t="str">
        <f>RIGHT(C11,3)</f>
        <v>690</v>
      </c>
    </row>
    <row r="12" spans="1:5" ht="30.75" customHeight="1" x14ac:dyDescent="0.3">
      <c r="A12" s="27" t="s">
        <v>74</v>
      </c>
      <c r="B12" s="31" t="s">
        <v>87</v>
      </c>
      <c r="C12" s="32" t="s">
        <v>99</v>
      </c>
      <c r="D12" t="str">
        <f>MID(C12,6,3)</f>
        <v>780</v>
      </c>
    </row>
    <row r="13" spans="1:5" ht="30.75" customHeight="1" x14ac:dyDescent="0.3">
      <c r="A13" s="27" t="s">
        <v>75</v>
      </c>
      <c r="B13" s="31" t="s">
        <v>88</v>
      </c>
      <c r="C13" s="32" t="s">
        <v>98</v>
      </c>
      <c r="D13" t="s">
        <v>100</v>
      </c>
      <c r="E13" t="str">
        <f>CONCATENATE(C13," ",D13)</f>
        <v>Ahmed Ali</v>
      </c>
    </row>
    <row r="14" spans="1:5" x14ac:dyDescent="0.25">
      <c r="B14" s="12"/>
    </row>
    <row r="15" spans="1:5" x14ac:dyDescent="0.25">
      <c r="B15" s="12"/>
    </row>
    <row r="16" spans="1:5" ht="30.75" customHeight="1" x14ac:dyDescent="0.25">
      <c r="A16" s="27" t="s">
        <v>76</v>
      </c>
      <c r="B16" s="33" t="s">
        <v>92</v>
      </c>
      <c r="C16" s="32" t="s">
        <v>101</v>
      </c>
      <c r="D16">
        <f>FIND("m",C16)</f>
        <v>5</v>
      </c>
    </row>
    <row r="17" spans="1:4" ht="30.75" customHeight="1" x14ac:dyDescent="0.25">
      <c r="A17" s="27" t="s">
        <v>77</v>
      </c>
      <c r="B17" s="33" t="s">
        <v>93</v>
      </c>
      <c r="C17" s="32" t="s">
        <v>101</v>
      </c>
      <c r="D17">
        <f>SEARCH("m",C17)</f>
        <v>1</v>
      </c>
    </row>
    <row r="18" spans="1:4" ht="30.75" customHeight="1" x14ac:dyDescent="0.25">
      <c r="A18" s="27" t="s">
        <v>78</v>
      </c>
      <c r="B18" s="33" t="s">
        <v>94</v>
      </c>
      <c r="C18" s="32" t="s">
        <v>102</v>
      </c>
      <c r="D18" t="str">
        <f>REPLACE(C18,3,2,"ney")</f>
        <v>Money</v>
      </c>
    </row>
  </sheetData>
  <mergeCells count="2">
    <mergeCell ref="C2:E2"/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34" workbookViewId="0">
      <selection activeCell="E45" sqref="E45"/>
    </sheetView>
  </sheetViews>
  <sheetFormatPr defaultRowHeight="15" x14ac:dyDescent="0.25"/>
  <cols>
    <col min="1" max="1" width="18.7109375" bestFit="1" customWidth="1"/>
    <col min="2" max="2" width="19" customWidth="1"/>
    <col min="3" max="3" width="17" customWidth="1"/>
    <col min="4" max="4" width="17.5703125" customWidth="1"/>
    <col min="5" max="5" width="15.28515625" customWidth="1"/>
    <col min="8" max="8" width="10.7109375" bestFit="1" customWidth="1"/>
  </cols>
  <sheetData>
    <row r="1" spans="1:8" ht="31.5" customHeight="1" x14ac:dyDescent="0.25">
      <c r="A1" s="72" t="s">
        <v>124</v>
      </c>
      <c r="B1" s="72"/>
      <c r="C1" s="72"/>
      <c r="D1" s="72"/>
      <c r="E1" s="72"/>
    </row>
    <row r="2" spans="1:8" x14ac:dyDescent="0.25">
      <c r="A2" s="36" t="s">
        <v>103</v>
      </c>
      <c r="B2" t="s">
        <v>105</v>
      </c>
      <c r="C2" s="34">
        <f ca="1">TODAY()</f>
        <v>43540</v>
      </c>
    </row>
    <row r="3" spans="1:8" x14ac:dyDescent="0.25">
      <c r="A3" s="36" t="s">
        <v>106</v>
      </c>
      <c r="B3" t="s">
        <v>107</v>
      </c>
      <c r="C3" s="35">
        <f ca="1">NOW()</f>
        <v>43540.044581944443</v>
      </c>
    </row>
    <row r="4" spans="1:8" x14ac:dyDescent="0.25">
      <c r="A4" s="36" t="s">
        <v>111</v>
      </c>
      <c r="B4" t="s">
        <v>149</v>
      </c>
      <c r="C4" s="34">
        <f>DATE(2010,5,14)</f>
        <v>40312</v>
      </c>
    </row>
    <row r="6" spans="1:8" x14ac:dyDescent="0.25">
      <c r="A6" s="36" t="s">
        <v>108</v>
      </c>
      <c r="B6" s="34">
        <v>40456</v>
      </c>
      <c r="C6">
        <f>DAY(B6)</f>
        <v>5</v>
      </c>
    </row>
    <row r="7" spans="1:8" x14ac:dyDescent="0.25">
      <c r="A7" s="36" t="s">
        <v>109</v>
      </c>
      <c r="B7" s="34">
        <v>40456</v>
      </c>
      <c r="C7">
        <f>MONTH(B7)</f>
        <v>10</v>
      </c>
    </row>
    <row r="8" spans="1:8" x14ac:dyDescent="0.25">
      <c r="A8" s="36" t="s">
        <v>110</v>
      </c>
      <c r="B8" s="34">
        <v>40456</v>
      </c>
      <c r="C8">
        <f>YEAR(B8)</f>
        <v>2010</v>
      </c>
      <c r="H8" s="34"/>
    </row>
    <row r="9" spans="1:8" x14ac:dyDescent="0.25">
      <c r="A9" s="36" t="s">
        <v>111</v>
      </c>
      <c r="B9" t="s">
        <v>112</v>
      </c>
      <c r="C9" s="34">
        <f>DATE(C8,C7,C6)</f>
        <v>40456</v>
      </c>
    </row>
    <row r="12" spans="1:8" x14ac:dyDescent="0.25">
      <c r="A12" s="36" t="s">
        <v>113</v>
      </c>
      <c r="B12" s="34">
        <v>40456</v>
      </c>
      <c r="C12" s="34">
        <f>B12+3</f>
        <v>40459</v>
      </c>
    </row>
    <row r="13" spans="1:8" x14ac:dyDescent="0.25">
      <c r="A13" s="36" t="s">
        <v>114</v>
      </c>
      <c r="B13" s="34">
        <v>40456</v>
      </c>
      <c r="C13" s="34">
        <f>B13-3</f>
        <v>40453</v>
      </c>
    </row>
    <row r="15" spans="1:8" x14ac:dyDescent="0.25">
      <c r="A15" s="36" t="s">
        <v>115</v>
      </c>
    </row>
    <row r="16" spans="1:8" x14ac:dyDescent="0.25">
      <c r="A16" s="36" t="s">
        <v>116</v>
      </c>
      <c r="B16" s="34">
        <v>40456</v>
      </c>
      <c r="C16">
        <v>2</v>
      </c>
      <c r="D16" s="34">
        <f>EDATE(B16,C16)</f>
        <v>40517</v>
      </c>
    </row>
    <row r="17" spans="1:7" x14ac:dyDescent="0.25">
      <c r="A17" s="36" t="s">
        <v>117</v>
      </c>
      <c r="B17" s="34">
        <v>40456</v>
      </c>
      <c r="C17">
        <v>-2</v>
      </c>
      <c r="D17" s="34">
        <f>EDATE(B17,2)</f>
        <v>40517</v>
      </c>
    </row>
    <row r="21" spans="1:7" x14ac:dyDescent="0.25">
      <c r="A21" s="36" t="s">
        <v>120</v>
      </c>
      <c r="B21" t="s">
        <v>118</v>
      </c>
      <c r="C21" s="34">
        <v>40179</v>
      </c>
      <c r="D21" s="34">
        <v>40185</v>
      </c>
      <c r="E21">
        <f>NETWORKDAYS(C21,D21)</f>
        <v>5</v>
      </c>
      <c r="F21" s="67" t="s">
        <v>122</v>
      </c>
      <c r="G21" s="67"/>
    </row>
    <row r="22" spans="1:7" x14ac:dyDescent="0.25">
      <c r="A22" s="36" t="s">
        <v>121</v>
      </c>
      <c r="B22" t="s">
        <v>119</v>
      </c>
      <c r="C22" s="34">
        <v>40179</v>
      </c>
      <c r="D22" s="34">
        <v>40185</v>
      </c>
      <c r="E22">
        <f>NETWORKDAYS.INTL(C22,D22,7)</f>
        <v>5</v>
      </c>
      <c r="F22" s="67" t="s">
        <v>123</v>
      </c>
      <c r="G22" s="67"/>
    </row>
    <row r="26" spans="1:7" x14ac:dyDescent="0.25">
      <c r="A26" s="34">
        <v>40456</v>
      </c>
      <c r="B26" s="37">
        <v>40456</v>
      </c>
    </row>
    <row r="27" spans="1:7" x14ac:dyDescent="0.25">
      <c r="A27" s="34">
        <v>40457</v>
      </c>
      <c r="B27" s="37">
        <v>40457</v>
      </c>
    </row>
    <row r="28" spans="1:7" x14ac:dyDescent="0.25">
      <c r="A28" s="34">
        <v>40458</v>
      </c>
      <c r="B28" s="37">
        <v>40458</v>
      </c>
    </row>
    <row r="29" spans="1:7" x14ac:dyDescent="0.25">
      <c r="A29" s="34">
        <v>40459</v>
      </c>
      <c r="B29" s="37">
        <v>40459</v>
      </c>
    </row>
    <row r="32" spans="1:7" x14ac:dyDescent="0.25">
      <c r="C32" t="s">
        <v>127</v>
      </c>
      <c r="D32" t="s">
        <v>105</v>
      </c>
      <c r="E32" t="s">
        <v>128</v>
      </c>
    </row>
    <row r="33" spans="1:5" x14ac:dyDescent="0.25">
      <c r="A33" s="36" t="s">
        <v>125</v>
      </c>
      <c r="B33" t="s">
        <v>126</v>
      </c>
      <c r="C33" s="34">
        <v>31577</v>
      </c>
      <c r="D33" s="34">
        <f ca="1">TODAY()</f>
        <v>43540</v>
      </c>
      <c r="E33" s="38">
        <f ca="1">DATEDIF(C33,TODAY(),"Y")</f>
        <v>32</v>
      </c>
    </row>
    <row r="34" spans="1:5" x14ac:dyDescent="0.25">
      <c r="B34" t="s">
        <v>134</v>
      </c>
      <c r="C34" s="10" t="s">
        <v>129</v>
      </c>
      <c r="D34" s="10">
        <f ca="1">DATEDIF(C33,D33,"y")</f>
        <v>32</v>
      </c>
      <c r="E34" s="73" t="s">
        <v>132</v>
      </c>
    </row>
    <row r="35" spans="1:5" x14ac:dyDescent="0.25">
      <c r="C35" s="10" t="s">
        <v>130</v>
      </c>
      <c r="D35" s="10">
        <f ca="1">DATEDIF(C33,D33,"M")</f>
        <v>393</v>
      </c>
      <c r="E35" s="73"/>
    </row>
    <row r="36" spans="1:5" x14ac:dyDescent="0.25">
      <c r="C36" s="10" t="s">
        <v>131</v>
      </c>
      <c r="D36" s="10">
        <f ca="1">DATEDIF(C33,D33,"d")</f>
        <v>11963</v>
      </c>
      <c r="E36" s="73"/>
    </row>
    <row r="38" spans="1:5" x14ac:dyDescent="0.25">
      <c r="C38" s="10" t="s">
        <v>129</v>
      </c>
      <c r="D38" s="10">
        <f ca="1">DATEDIF(C33,D33,"y")</f>
        <v>32</v>
      </c>
      <c r="E38" s="74" t="s">
        <v>133</v>
      </c>
    </row>
    <row r="39" spans="1:5" x14ac:dyDescent="0.25">
      <c r="C39" s="10" t="s">
        <v>130</v>
      </c>
      <c r="D39" s="10">
        <f ca="1">DATEDIF(C33,D33,"YM")</f>
        <v>9</v>
      </c>
      <c r="E39" s="74"/>
    </row>
    <row r="40" spans="1:5" x14ac:dyDescent="0.25">
      <c r="C40" s="10" t="s">
        <v>131</v>
      </c>
      <c r="D40" s="10">
        <f ca="1">DATEDIF(C33,D33,"MD")</f>
        <v>2</v>
      </c>
      <c r="E40" s="74"/>
    </row>
    <row r="44" spans="1:5" x14ac:dyDescent="0.25">
      <c r="A44" s="39"/>
      <c r="B44" s="39"/>
      <c r="C44" s="39"/>
    </row>
    <row r="45" spans="1:5" x14ac:dyDescent="0.25">
      <c r="A45" s="36" t="s">
        <v>182</v>
      </c>
      <c r="B45" s="39" t="s">
        <v>183</v>
      </c>
    </row>
    <row r="46" spans="1:5" x14ac:dyDescent="0.25">
      <c r="A46" s="39"/>
      <c r="B46" s="39"/>
    </row>
    <row r="47" spans="1:5" x14ac:dyDescent="0.25">
      <c r="A47" s="39" t="s">
        <v>184</v>
      </c>
      <c r="B47" s="39" t="s">
        <v>185</v>
      </c>
    </row>
    <row r="48" spans="1:5" x14ac:dyDescent="0.25">
      <c r="A48" s="50">
        <v>0.41666666666666669</v>
      </c>
      <c r="B48" s="51">
        <v>0.70833333333333337</v>
      </c>
      <c r="C48" s="53">
        <f t="shared" ref="C48:C49" si="0">MOD(B48-A48,1)</f>
        <v>0.29166666666666669</v>
      </c>
    </row>
    <row r="49" spans="1:3" x14ac:dyDescent="0.25">
      <c r="A49" s="52">
        <v>0.45833333333333331</v>
      </c>
      <c r="B49" s="52">
        <v>0.75</v>
      </c>
      <c r="C49" s="53">
        <f t="shared" si="0"/>
        <v>0.29166666666666669</v>
      </c>
    </row>
    <row r="50" spans="1:3" x14ac:dyDescent="0.25">
      <c r="A50" s="52">
        <v>0.95833333333333337</v>
      </c>
      <c r="B50" s="52">
        <v>0.16666666666666666</v>
      </c>
      <c r="C50" s="53">
        <f>MOD(B50-A50,1)</f>
        <v>0.20833333333333326</v>
      </c>
    </row>
  </sheetData>
  <mergeCells count="5">
    <mergeCell ref="F21:G21"/>
    <mergeCell ref="F22:G22"/>
    <mergeCell ref="A1:E1"/>
    <mergeCell ref="E34:E36"/>
    <mergeCell ref="E38:E40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I11" sqref="I11"/>
    </sheetView>
  </sheetViews>
  <sheetFormatPr defaultRowHeight="15" x14ac:dyDescent="0.25"/>
  <cols>
    <col min="3" max="3" width="9.5703125" bestFit="1" customWidth="1"/>
    <col min="4" max="4" width="10.140625" bestFit="1" customWidth="1"/>
    <col min="5" max="5" width="13.85546875" bestFit="1" customWidth="1"/>
    <col min="6" max="6" width="13" bestFit="1" customWidth="1"/>
    <col min="9" max="9" width="21" customWidth="1"/>
  </cols>
  <sheetData>
    <row r="1" spans="1:9" ht="15.75" thickBot="1" x14ac:dyDescent="0.3"/>
    <row r="2" spans="1:9" ht="19.5" thickBot="1" x14ac:dyDescent="0.3">
      <c r="A2" s="8" t="s">
        <v>0</v>
      </c>
      <c r="B2" s="8" t="s">
        <v>9</v>
      </c>
      <c r="C2" s="8" t="s">
        <v>10</v>
      </c>
      <c r="D2" s="8" t="s">
        <v>11</v>
      </c>
      <c r="E2" s="8" t="s">
        <v>12</v>
      </c>
      <c r="F2" s="9" t="s">
        <v>19</v>
      </c>
    </row>
    <row r="3" spans="1:9" ht="19.5" thickBot="1" x14ac:dyDescent="0.35">
      <c r="A3" s="1" t="s">
        <v>1</v>
      </c>
      <c r="B3" s="3">
        <v>2733</v>
      </c>
      <c r="C3" s="3">
        <v>1010</v>
      </c>
      <c r="D3" s="3">
        <v>2073</v>
      </c>
      <c r="E3" s="3">
        <v>2045</v>
      </c>
      <c r="F3" s="3">
        <f>SUM(B3:E3)</f>
        <v>7861</v>
      </c>
    </row>
    <row r="4" spans="1:9" ht="19.5" thickBot="1" x14ac:dyDescent="0.35">
      <c r="A4" s="1" t="s">
        <v>2</v>
      </c>
      <c r="B4" s="3">
        <v>1320</v>
      </c>
      <c r="C4" s="3">
        <v>1400</v>
      </c>
      <c r="D4" s="3">
        <v>1200</v>
      </c>
      <c r="E4" s="3">
        <v>1460</v>
      </c>
      <c r="F4" s="3">
        <f>SUM(B4:E4)</f>
        <v>5380</v>
      </c>
    </row>
    <row r="5" spans="1:9" ht="19.5" thickBot="1" x14ac:dyDescent="0.35">
      <c r="A5" s="1" t="s">
        <v>3</v>
      </c>
      <c r="B5" s="3">
        <v>2234</v>
      </c>
      <c r="C5" s="3">
        <v>1084</v>
      </c>
      <c r="D5" s="3">
        <v>2095</v>
      </c>
      <c r="E5" s="3">
        <v>1847</v>
      </c>
      <c r="F5" s="3">
        <f t="shared" ref="F5:F10" si="0">SUM(B5:E5)</f>
        <v>7260</v>
      </c>
    </row>
    <row r="6" spans="1:9" ht="19.5" thickBot="1" x14ac:dyDescent="0.35">
      <c r="A6" s="1" t="s">
        <v>4</v>
      </c>
      <c r="B6" s="3">
        <v>2842</v>
      </c>
      <c r="C6" s="3">
        <v>2512</v>
      </c>
      <c r="D6" s="3">
        <v>1588</v>
      </c>
      <c r="E6" s="3">
        <v>2644</v>
      </c>
      <c r="F6" s="3">
        <f t="shared" si="0"/>
        <v>9586</v>
      </c>
      <c r="I6" s="40" t="s">
        <v>136</v>
      </c>
    </row>
    <row r="7" spans="1:9" ht="19.5" thickBot="1" x14ac:dyDescent="0.35">
      <c r="A7" s="1" t="s">
        <v>5</v>
      </c>
      <c r="B7" s="3">
        <v>1017</v>
      </c>
      <c r="C7" s="3">
        <v>1100</v>
      </c>
      <c r="D7" s="3">
        <v>2717</v>
      </c>
      <c r="E7" s="3">
        <v>1598</v>
      </c>
      <c r="F7" s="3">
        <f t="shared" si="0"/>
        <v>6432</v>
      </c>
      <c r="I7" t="s">
        <v>137</v>
      </c>
    </row>
    <row r="8" spans="1:9" ht="19.5" thickBot="1" x14ac:dyDescent="0.35">
      <c r="A8" s="1" t="s">
        <v>6</v>
      </c>
      <c r="B8" s="3">
        <v>1248</v>
      </c>
      <c r="C8" s="3">
        <v>1193</v>
      </c>
      <c r="D8" s="3">
        <v>1631</v>
      </c>
      <c r="E8" s="3">
        <v>848</v>
      </c>
      <c r="F8" s="3">
        <f t="shared" si="0"/>
        <v>4920</v>
      </c>
    </row>
    <row r="9" spans="1:9" ht="19.5" thickBot="1" x14ac:dyDescent="0.35">
      <c r="A9" s="1" t="s">
        <v>7</v>
      </c>
      <c r="B9" s="3">
        <v>2199</v>
      </c>
      <c r="C9" s="3">
        <v>2900</v>
      </c>
      <c r="D9" s="3">
        <v>2927</v>
      </c>
      <c r="E9" s="3">
        <v>1680</v>
      </c>
      <c r="F9" s="3">
        <f t="shared" si="0"/>
        <v>9706</v>
      </c>
    </row>
    <row r="10" spans="1:9" ht="19.5" thickBot="1" x14ac:dyDescent="0.35">
      <c r="A10" s="1" t="s">
        <v>8</v>
      </c>
      <c r="B10" s="3">
        <v>1400</v>
      </c>
      <c r="C10" s="3">
        <v>1300</v>
      </c>
      <c r="D10" s="3">
        <v>876</v>
      </c>
      <c r="E10" s="3">
        <v>1200</v>
      </c>
      <c r="F10" s="3">
        <f t="shared" si="0"/>
        <v>4776</v>
      </c>
      <c r="I10" s="40" t="s">
        <v>135</v>
      </c>
    </row>
    <row r="11" spans="1:9" x14ac:dyDescent="0.25">
      <c r="I11" t="str">
        <f ca="1">INDIRECT(I7)</f>
        <v>ahmed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if-and-or-not</vt:lpstr>
      <vt:lpstr>if error</vt:lpstr>
      <vt:lpstr>if error2</vt:lpstr>
      <vt:lpstr>SumProduct</vt:lpstr>
      <vt:lpstr>index - match</vt:lpstr>
      <vt:lpstr>offset</vt:lpstr>
      <vt:lpstr>text functions</vt:lpstr>
      <vt:lpstr>Date Functions</vt:lpstr>
      <vt:lpstr>indirect</vt:lpstr>
      <vt:lpstr>Round</vt:lpstr>
      <vt:lpstr>tracing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2019-03-08T10:55:55Z</dcterms:created>
  <dcterms:modified xsi:type="dcterms:W3CDTF">2019-03-15T23:04:25Z</dcterms:modified>
</cp:coreProperties>
</file>